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44ca82e01afbb258/Desktop/Project HERA/1210_Sarah B/"/>
    </mc:Choice>
  </mc:AlternateContent>
  <xr:revisionPtr revIDLastSave="0" documentId="8_{D323FE13-2CEB-4359-9B3E-9B3B130A64F2}" xr6:coauthVersionLast="47" xr6:coauthVersionMax="47" xr10:uidLastSave="{00000000-0000-0000-0000-000000000000}"/>
  <bookViews>
    <workbookView showVerticalScroll="0" showSheetTabs="0" xWindow="-120" yWindow="-120" windowWidth="29040" windowHeight="15720" xr2:uid="{00000000-000D-0000-FFFF-FFFF00000000}"/>
  </bookViews>
  <sheets>
    <sheet name="Menu" sheetId="10" r:id="rId1"/>
    <sheet name="120 360 450 540" sheetId="2" r:id="rId2"/>
    <sheet name="DV" sheetId="9" state="hidden" r:id="rId3"/>
    <sheet name="720" sheetId="3" r:id="rId4"/>
    <sheet name="1080" sheetId="4" r:id="rId5"/>
    <sheet name="0171-38" sheetId="7" r:id="rId6"/>
    <sheet name="Simplified" sheetId="8" r:id="rId7"/>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7" l="1"/>
  <c r="S13" i="7"/>
  <c r="S14" i="7"/>
  <c r="P12" i="7"/>
  <c r="P13" i="7"/>
  <c r="P14" i="7"/>
  <c r="AJ12" i="7"/>
  <c r="AJ13" i="7"/>
  <c r="AJ14" i="7"/>
  <c r="AJ11" i="7"/>
  <c r="S12" i="4"/>
  <c r="S13" i="4"/>
  <c r="S14" i="4"/>
  <c r="P12" i="4"/>
  <c r="P13" i="4"/>
  <c r="P14" i="4"/>
  <c r="AJ14" i="4"/>
  <c r="AJ13" i="4"/>
  <c r="AJ12" i="4"/>
  <c r="AJ11" i="4"/>
  <c r="S12" i="3"/>
  <c r="S13" i="3"/>
  <c r="S14" i="3"/>
  <c r="P12" i="3"/>
  <c r="P13" i="3"/>
  <c r="P14" i="3"/>
  <c r="AJ14" i="3"/>
  <c r="AJ13" i="3"/>
  <c r="AJ12" i="3"/>
  <c r="AJ11" i="3"/>
  <c r="AJ12" i="2"/>
  <c r="AJ11" i="2"/>
  <c r="D33" i="8"/>
  <c r="D32" i="8"/>
  <c r="D31" i="8"/>
  <c r="D30" i="8"/>
  <c r="D26" i="8"/>
  <c r="D25" i="8"/>
  <c r="D24" i="8"/>
  <c r="D23" i="8"/>
  <c r="D19" i="8"/>
  <c r="D18" i="8"/>
  <c r="D17" i="8"/>
  <c r="D16" i="8"/>
  <c r="D12" i="8"/>
  <c r="D11" i="8"/>
  <c r="AD12" i="2"/>
  <c r="F23" i="8"/>
  <c r="G23" i="8"/>
  <c r="H23" i="8"/>
  <c r="F11" i="8"/>
  <c r="G11" i="8"/>
  <c r="F16" i="8"/>
  <c r="G16" i="8"/>
  <c r="H16" i="8"/>
  <c r="F30" i="8"/>
  <c r="G30" i="8"/>
  <c r="H30" i="8"/>
  <c r="I11" i="8"/>
  <c r="H11" i="8"/>
  <c r="AD14" i="7"/>
  <c r="AE14" i="7"/>
  <c r="H14" i="7"/>
  <c r="AA14" i="7"/>
  <c r="AD13" i="7"/>
  <c r="AE13" i="7"/>
  <c r="H13" i="7"/>
  <c r="AA13" i="7"/>
  <c r="AD12" i="7"/>
  <c r="AF12" i="7"/>
  <c r="H12" i="7"/>
  <c r="X12" i="7"/>
  <c r="AD11" i="7"/>
  <c r="AF11" i="7"/>
  <c r="H11" i="7"/>
  <c r="X11" i="7"/>
  <c r="X14" i="7"/>
  <c r="Z14" i="7"/>
  <c r="AF14" i="7"/>
  <c r="L14" i="7"/>
  <c r="M14" i="7"/>
  <c r="N14" i="7"/>
  <c r="AF13" i="7"/>
  <c r="L13" i="7"/>
  <c r="M13" i="7"/>
  <c r="N13" i="7"/>
  <c r="X13" i="7"/>
  <c r="Z13" i="7"/>
  <c r="AC13" i="7"/>
  <c r="AB13" i="7"/>
  <c r="Z11" i="7"/>
  <c r="Y11" i="7"/>
  <c r="Z12" i="7"/>
  <c r="Y12" i="7"/>
  <c r="AC14" i="7"/>
  <c r="AB14" i="7"/>
  <c r="AA11" i="7"/>
  <c r="AE11" i="7"/>
  <c r="L11" i="7"/>
  <c r="M11" i="7"/>
  <c r="N11" i="7"/>
  <c r="AA12" i="7"/>
  <c r="AE12" i="7"/>
  <c r="L12" i="7"/>
  <c r="M12" i="7"/>
  <c r="N12" i="7"/>
  <c r="AD11" i="2"/>
  <c r="AD14" i="3"/>
  <c r="AD13" i="3"/>
  <c r="AD12" i="3"/>
  <c r="AD11" i="3"/>
  <c r="Y13" i="7"/>
  <c r="G13" i="7"/>
  <c r="F13" i="7"/>
  <c r="Y14" i="7"/>
  <c r="G14" i="7"/>
  <c r="F14" i="7"/>
  <c r="AB11" i="7"/>
  <c r="AC11" i="7"/>
  <c r="J14" i="7"/>
  <c r="I14" i="7"/>
  <c r="G11" i="7"/>
  <c r="F11" i="7"/>
  <c r="AB12" i="7"/>
  <c r="AC12" i="7"/>
  <c r="G12" i="7"/>
  <c r="F12" i="7"/>
  <c r="J13" i="7"/>
  <c r="I13" i="7"/>
  <c r="AD12" i="4"/>
  <c r="AD13" i="4"/>
  <c r="AD14" i="4"/>
  <c r="AD11" i="4"/>
  <c r="P11" i="7"/>
  <c r="S11" i="7"/>
  <c r="R14" i="7"/>
  <c r="R13" i="7"/>
  <c r="J11" i="7"/>
  <c r="I11" i="7"/>
  <c r="J12" i="7"/>
  <c r="I12" i="7"/>
  <c r="H11" i="4"/>
  <c r="U13" i="7"/>
  <c r="R12" i="7"/>
  <c r="R11" i="7"/>
  <c r="U11" i="7"/>
  <c r="V11" i="7"/>
  <c r="AF14" i="4"/>
  <c r="H14" i="4"/>
  <c r="X14" i="4"/>
  <c r="AF13" i="4"/>
  <c r="H13" i="4"/>
  <c r="X13" i="4"/>
  <c r="AF12" i="4"/>
  <c r="H12" i="4"/>
  <c r="AA12" i="4"/>
  <c r="AF11" i="4"/>
  <c r="X11" i="4"/>
  <c r="AF14" i="3"/>
  <c r="H14" i="3"/>
  <c r="X14" i="3"/>
  <c r="AF13" i="3"/>
  <c r="H13" i="3"/>
  <c r="X13" i="3"/>
  <c r="AF12" i="3"/>
  <c r="H12" i="3"/>
  <c r="X12" i="3"/>
  <c r="AE11" i="3"/>
  <c r="H11" i="3"/>
  <c r="X11" i="3"/>
  <c r="AF12" i="2"/>
  <c r="H12" i="2"/>
  <c r="X12" i="2"/>
  <c r="AF11" i="2"/>
  <c r="H11" i="2"/>
  <c r="X11" i="2"/>
  <c r="T11" i="7"/>
  <c r="AE12" i="3"/>
  <c r="AE12" i="4"/>
  <c r="L12" i="4"/>
  <c r="M12" i="4"/>
  <c r="N12" i="4"/>
  <c r="AE14" i="4"/>
  <c r="L14" i="4"/>
  <c r="M14" i="4"/>
  <c r="N14" i="4"/>
  <c r="AF11" i="3"/>
  <c r="L11" i="3"/>
  <c r="M11" i="3"/>
  <c r="N11" i="3"/>
  <c r="L12" i="3"/>
  <c r="M12" i="3"/>
  <c r="N12" i="3"/>
  <c r="AE13" i="4"/>
  <c r="L13" i="4"/>
  <c r="M13" i="4"/>
  <c r="N13" i="4"/>
  <c r="AA11" i="3"/>
  <c r="AC11" i="3"/>
  <c r="AE11" i="4"/>
  <c r="L11" i="4"/>
  <c r="M11" i="4"/>
  <c r="N11" i="4"/>
  <c r="AA11" i="4"/>
  <c r="AC11" i="4"/>
  <c r="Z13" i="4"/>
  <c r="Y13" i="4"/>
  <c r="Z14" i="4"/>
  <c r="Y14" i="4"/>
  <c r="Z11" i="4"/>
  <c r="Y11" i="4"/>
  <c r="AC12" i="4"/>
  <c r="AB12" i="4"/>
  <c r="X12" i="4"/>
  <c r="AA13" i="4"/>
  <c r="AA14" i="4"/>
  <c r="Z13" i="3"/>
  <c r="Y13" i="3"/>
  <c r="Y14" i="3"/>
  <c r="Z14" i="3"/>
  <c r="Z11" i="3"/>
  <c r="Y11" i="3"/>
  <c r="Z12" i="3"/>
  <c r="Y12" i="3"/>
  <c r="AA13" i="3"/>
  <c r="AE13" i="3"/>
  <c r="L13" i="3"/>
  <c r="M13" i="3"/>
  <c r="N13" i="3"/>
  <c r="AA14" i="3"/>
  <c r="AE14" i="3"/>
  <c r="L14" i="3"/>
  <c r="M14" i="3"/>
  <c r="N14" i="3"/>
  <c r="AA12" i="3"/>
  <c r="Z11" i="2"/>
  <c r="Y11" i="2"/>
  <c r="Z12" i="2"/>
  <c r="Y12" i="2"/>
  <c r="AA11" i="2"/>
  <c r="AE11" i="2"/>
  <c r="AE12" i="2"/>
  <c r="L12" i="2"/>
  <c r="M12" i="2"/>
  <c r="N12" i="2"/>
  <c r="AA12" i="2"/>
  <c r="L11" i="2"/>
  <c r="M11" i="2"/>
  <c r="N11" i="2"/>
  <c r="AB11" i="3"/>
  <c r="J11" i="3"/>
  <c r="I11" i="3"/>
  <c r="AB11" i="4"/>
  <c r="J11" i="4"/>
  <c r="I11" i="4"/>
  <c r="AB14" i="4"/>
  <c r="AC14" i="4"/>
  <c r="Z12" i="4"/>
  <c r="Y12" i="4"/>
  <c r="J12" i="4"/>
  <c r="I12" i="4"/>
  <c r="G11" i="4"/>
  <c r="F11" i="4"/>
  <c r="G13" i="4"/>
  <c r="F13" i="4"/>
  <c r="AB13" i="4"/>
  <c r="AC13" i="4"/>
  <c r="G14" i="4"/>
  <c r="F14" i="4"/>
  <c r="G14" i="3"/>
  <c r="F14" i="3"/>
  <c r="AB14" i="3"/>
  <c r="AC14" i="3"/>
  <c r="G12" i="3"/>
  <c r="F12" i="3"/>
  <c r="AB12" i="3"/>
  <c r="AC12" i="3"/>
  <c r="AB13" i="3"/>
  <c r="AC13" i="3"/>
  <c r="G11" i="3"/>
  <c r="F11" i="3"/>
  <c r="P11" i="3"/>
  <c r="S11" i="3"/>
  <c r="G13" i="3"/>
  <c r="F13" i="3"/>
  <c r="G11" i="2"/>
  <c r="F11" i="2"/>
  <c r="AB12" i="2"/>
  <c r="AC12" i="2"/>
  <c r="G12" i="2"/>
  <c r="F12" i="2"/>
  <c r="P12" i="2"/>
  <c r="S12" i="2"/>
  <c r="AB11" i="2"/>
  <c r="AC11" i="2"/>
  <c r="P11" i="2"/>
  <c r="S11" i="2"/>
  <c r="P11" i="4"/>
  <c r="S11" i="4"/>
  <c r="R11" i="3"/>
  <c r="J13" i="4"/>
  <c r="I13" i="4"/>
  <c r="G12" i="4"/>
  <c r="F12" i="4"/>
  <c r="J14" i="4"/>
  <c r="I14" i="4"/>
  <c r="J13" i="3"/>
  <c r="I13" i="3"/>
  <c r="J14" i="3"/>
  <c r="I14" i="3"/>
  <c r="J12" i="3"/>
  <c r="I12" i="3"/>
  <c r="J11" i="2"/>
  <c r="I11" i="2"/>
  <c r="J12" i="2"/>
  <c r="I12" i="2"/>
  <c r="R11" i="4"/>
  <c r="R12" i="2"/>
  <c r="R14" i="3"/>
  <c r="R13" i="3"/>
  <c r="R12" i="3"/>
  <c r="R12" i="4"/>
  <c r="R13" i="4"/>
  <c r="R14" i="4"/>
  <c r="R11" i="2"/>
  <c r="T11" i="2"/>
  <c r="U11" i="2"/>
  <c r="V11" i="2"/>
  <c r="T11" i="3"/>
  <c r="U11" i="3"/>
  <c r="V11" i="3"/>
  <c r="T11" i="4"/>
  <c r="U13" i="4"/>
  <c r="U13" i="3"/>
  <c r="U11" i="4"/>
  <c r="V11" i="4"/>
  <c r="AG11" i="2"/>
</calcChain>
</file>

<file path=xl/sharedStrings.xml><?xml version="1.0" encoding="utf-8"?>
<sst xmlns="http://schemas.openxmlformats.org/spreadsheetml/2006/main" count="257" uniqueCount="77">
  <si>
    <t>Technical Qualifications | Grade Prediction Calculator</t>
  </si>
  <si>
    <t>120/360/450/540 GLH Courses</t>
  </si>
  <si>
    <r>
      <rPr>
        <b/>
        <sz val="10"/>
        <color theme="1"/>
        <rFont val="Calibri"/>
        <family val="2"/>
        <scheme val="minor"/>
      </rPr>
      <t xml:space="preserve">PLEASE NOTE: </t>
    </r>
    <r>
      <rPr>
        <sz val="10"/>
        <color theme="1"/>
        <rFont val="Calibri"/>
        <family val="2"/>
        <scheme val="minor"/>
      </rPr>
      <t xml:space="preserve">
All theory exam results, synoptic assignment results and overall qualification grades are subject to change until official results are released on Walled Garden in August. This worksheet is for guidance only, and can be used to calculate potential UCAS points based upon candidates' predicted assessment results/grades. It is important to understand that the Pass, Merit and Distinction grade boundaries for theory exams and synoptic assignments are subject to change following the awarding process each academic year. 
Only grade boundaries, marks or grades published on Walled Garden will reflect candidates' actual grade boundaries, marks or grades on results day. 
No information from this spreadsheet should be given to any student as their final result. </t>
    </r>
  </si>
  <si>
    <t>720 GLH Courses</t>
  </si>
  <si>
    <t>1080 GLH Courses</t>
  </si>
  <si>
    <r>
      <rPr>
        <b/>
        <sz val="10"/>
        <color theme="1"/>
        <rFont val="Calibri"/>
        <family val="2"/>
        <scheme val="minor"/>
      </rPr>
      <t xml:space="preserve">Directions for use: </t>
    </r>
    <r>
      <rPr>
        <sz val="10"/>
        <color theme="1"/>
        <rFont val="Calibri"/>
        <family val="2"/>
        <scheme val="minor"/>
      </rPr>
      <t xml:space="preserve"> 
1. Select an option from the left menu to predict qualification grades.
2. All assessments are set to default to 'Marks'. Intervals are no longer available for selection. Please note each theory exam has a range of marks available, you will need to select from the drop down box in the 'Marks Available' column the total marks available for the theory exam.  
3. Enter the Pass and Distinction boundaries in the relevant columns. To help predict a candidate's grades you can use the published Pass and Distinction grade boundaries from last years’ results if this years are not yet available. (Merit will calculate itself if a Pass and Distinction value is given). It is recommended when entering predicted grade boundaries to allow up to a 10% increase (tolerance) on previous years boundaries to allow for potential changes to grade boundaries following awarding.  
4. Add the number of marks you wish to enter using the drop down options in the 'Candidate Result' column.
5. The assessment grade and qualification grade will be calculated according to the values you have entered. 
6. The predicted/actual UCAS points will be calculated and displayed (120 GLH courses are Keystage 4 and therefore carry no UCAS points). However there is a link to the UCAS tariff calculator included if required.                                                        </t>
    </r>
  </si>
  <si>
    <t>0171-38 Only</t>
  </si>
  <si>
    <t>Simplified Calculators</t>
  </si>
  <si>
    <t>UCAS Points Calculator</t>
  </si>
  <si>
    <t>Version: 5.2023.10.24</t>
  </si>
  <si>
    <t>MENU</t>
  </si>
  <si>
    <t xml:space="preserve">Theory Marks </t>
  </si>
  <si>
    <t>Unit</t>
  </si>
  <si>
    <t>Type</t>
  </si>
  <si>
    <t>Candidate Result</t>
  </si>
  <si>
    <t>Pass Boundary</t>
  </si>
  <si>
    <t>Merit Boundary</t>
  </si>
  <si>
    <t>Distinction Boundary</t>
  </si>
  <si>
    <t>Marks Available</t>
  </si>
  <si>
    <t>Points</t>
  </si>
  <si>
    <t>Weighting</t>
  </si>
  <si>
    <t>Weighted Points</t>
  </si>
  <si>
    <t>Assessment Grade</t>
  </si>
  <si>
    <t>Overall Points</t>
  </si>
  <si>
    <t>Qualification Grade</t>
  </si>
  <si>
    <t>UCAS Points 360/450</t>
  </si>
  <si>
    <t>Pass/Merit</t>
  </si>
  <si>
    <t>Score</t>
  </si>
  <si>
    <t>Remainder</t>
  </si>
  <si>
    <t>Merit/Distinction</t>
  </si>
  <si>
    <t>Distinction*</t>
  </si>
  <si>
    <t>UCAS Points 540</t>
  </si>
  <si>
    <t>Theory</t>
  </si>
  <si>
    <t>Marks</t>
  </si>
  <si>
    <t>Diff</t>
  </si>
  <si>
    <t>Synoptic</t>
  </si>
  <si>
    <t>Divisor</t>
  </si>
  <si>
    <r>
      <rPr>
        <b/>
        <sz val="10"/>
        <color theme="1"/>
        <rFont val="Calibri"/>
        <family val="2"/>
        <scheme val="minor"/>
      </rPr>
      <t xml:space="preserve">Directions for use: </t>
    </r>
    <r>
      <rPr>
        <sz val="10"/>
        <color theme="1"/>
        <rFont val="Calibri"/>
        <family val="2"/>
        <scheme val="minor"/>
      </rPr>
      <t xml:space="preserve">  
1. Select from the drop down box in the 'Marks Available' column the total marks available for the assessment (applicable to theory exam only).
2. Enter the Pass and Distinction boundaries in the relevant columns. To help predict a candidate's grades you can use the published Pass and Distinction grade boundaries from last years’ results if this years are not yet available. (Merit will calculate itself if a Pass and Distinction value is given). 
It is recommended when entering predicted grade boundaries to allow up to a 10% increase (tolerance) on previous years boundaries to allow for potential changes to grade boundaries following awarding.  
3. Add the predicted / achieved marks using the drop down options in the 'Candidate Result' column.
4. The assessment grade and qualification grade will be calculated according to the values you have entered. 
5. The predicted/actual UCAS points will be calculated and displayed (120 GLH courses are Keystage 4 and therefore carry no UCAS points). However there is a link to the UCAS tariff calculator included if required.                                                        </t>
    </r>
  </si>
  <si>
    <t>CAG</t>
  </si>
  <si>
    <t>P1 (Low Pass)</t>
  </si>
  <si>
    <t>P2 (Medium Pass)</t>
  </si>
  <si>
    <t>P3 (High Pass)</t>
  </si>
  <si>
    <t>M1 (Low Merit)</t>
  </si>
  <si>
    <t>M2 (Medium Merit)</t>
  </si>
  <si>
    <t>M3 (High Merit)</t>
  </si>
  <si>
    <t>D1 (Low Distinction)</t>
  </si>
  <si>
    <t>D2 (Medium Distinction)</t>
  </si>
  <si>
    <t>D3 (High Distinction)</t>
  </si>
  <si>
    <t>D4 (Highest Distinction)</t>
  </si>
  <si>
    <t>No_CAG</t>
  </si>
  <si>
    <t>UCAS Points</t>
  </si>
  <si>
    <t>Theory (1)</t>
  </si>
  <si>
    <t>Synoptic (1)</t>
  </si>
  <si>
    <t>Theory (2)</t>
  </si>
  <si>
    <t>Synoptic (2)</t>
  </si>
  <si>
    <t>Years Combined</t>
  </si>
  <si>
    <r>
      <rPr>
        <b/>
        <sz val="10"/>
        <color theme="1"/>
        <rFont val="Calibri"/>
        <family val="2"/>
        <scheme val="minor"/>
      </rPr>
      <t xml:space="preserve">Directions for use:   
</t>
    </r>
    <r>
      <rPr>
        <sz val="10"/>
        <color theme="1"/>
        <rFont val="Calibri"/>
        <family val="2"/>
        <scheme val="minor"/>
      </rPr>
      <t xml:space="preserve">1. Select from the drop down box in the 'Marks Available' column the total marks available for the assessment (applicable to theory exam only).
2. Enter the Pass and Distinction boundaries in the relevant columns. To help predict a candidate's grades you can use the published Pass and Distinction grade boundaries from last years’ results if this years are not yet available. (Merit will calculate itself if a Pass and Distinction value is given). 
It is recommended when entering predicted grade boundaries to allow up to a 10% increase (tolerance) on previous years boundaries to allow for potential changes to grade boundaries following awarding.  
3. Add the predicted / achieved marks using the drop down options in the 'Candidate Result' column.
4. The assessment grade and qualification grade will be calculated according to the values you have entered. 
5. The predicted/actual UCAS points will be calculated and displayed (120 GLH courses are Keystage 4 and therefore carry no UCAS points). However there is a link to the UCAS tariff calculator included if required.                                                  </t>
    </r>
  </si>
  <si>
    <t>Theory (015/515)</t>
  </si>
  <si>
    <t>Theory (016/516)</t>
  </si>
  <si>
    <t>Theory (018/518)</t>
  </si>
  <si>
    <t>Synoptic (017)</t>
  </si>
  <si>
    <r>
      <rPr>
        <b/>
        <sz val="10"/>
        <color theme="1"/>
        <rFont val="Calibri"/>
        <family val="2"/>
        <scheme val="minor"/>
      </rPr>
      <t xml:space="preserve">Directions for use:   
</t>
    </r>
    <r>
      <rPr>
        <sz val="10"/>
        <color theme="1"/>
        <rFont val="Calibri"/>
        <family val="2"/>
        <scheme val="minor"/>
      </rPr>
      <t xml:space="preserve">1. Select from the drop down box in the 'Marks Available' column the total marks available for the assessment (applicable to theory exam only).
2. Enter the Pass and Distinction boundaries in the relevant columns. To help predict a candidate's grades you can use the published Pass and Distinction grade boundaries from last years’ results if this years are not yet available. (Merit will calculate itself if a Pass and Distinction value is given). 
It is recommended when entering predicted grade boundaries to allow up to a 10% increase (tolerance) on previous years boundaries to allow for potential changes to grade boundaries following awarding.  
3. Add the predicted / achieved marks using the drop down options in the 'Candidate Result' column.
4. The assessment grade and qualification grade will be calculated according to the values you have entered. 
5. The predicted/actual UCAS points will be calculated and displayed (120 GLH courses are Keystage 4 and therefore carry no UCAS points). However there is a link to the UCAS tariff calculator included if required.                                                     </t>
    </r>
  </si>
  <si>
    <t>Please Select…</t>
  </si>
  <si>
    <t>Combined Points</t>
  </si>
  <si>
    <r>
      <rPr>
        <b/>
        <sz val="10"/>
        <rFont val="Calibri"/>
        <family val="2"/>
        <scheme val="minor"/>
      </rPr>
      <t xml:space="preserve">PLEASE NOTE: </t>
    </r>
    <r>
      <rPr>
        <sz val="10"/>
        <rFont val="Calibri"/>
        <family val="2"/>
        <scheme val="minor"/>
      </rPr>
      <t xml:space="preserve">
All theory exam results, synoptic assignment results and overall qualification grades are subject to change until official results are released on Walled Garden in August. This worksheet is for guidance only, and can be used to calculate potential UCAS points based upon candidates' predicted assessment results/grades. It is important to understand that the Pass, Merit and Distinction grade boundaries for theory exams and synoptic assignments are subject to change following the awarding process each academic year. 
Only grade boundaries, marks or grades published on Walled Garden will reflect candidates' actual grade boundaries, marks or grades on results day. No information from this spreadsheet should be given to any student as their final result. </t>
    </r>
  </si>
  <si>
    <t>Fail (X)</t>
  </si>
  <si>
    <t>Low Pass (P1)</t>
  </si>
  <si>
    <t>Medium Pass (P2)</t>
  </si>
  <si>
    <t>High Pass (P3)</t>
  </si>
  <si>
    <t>Low Merit (M1)</t>
  </si>
  <si>
    <t>Medium Merit (M2)</t>
  </si>
  <si>
    <t>High Merit (M3)</t>
  </si>
  <si>
    <t>Low Distinction (D1)</t>
  </si>
  <si>
    <t>Medium Distinction (D2)</t>
  </si>
  <si>
    <t>High Distinction (D3)</t>
  </si>
  <si>
    <t>Highest Distinction (D4)</t>
  </si>
  <si>
    <r>
      <rPr>
        <b/>
        <sz val="10"/>
        <color theme="1"/>
        <rFont val="Calibri"/>
        <family val="2"/>
        <scheme val="minor"/>
      </rPr>
      <t>Simplified Calculators:</t>
    </r>
    <r>
      <rPr>
        <sz val="10"/>
        <color theme="1"/>
        <rFont val="Calibri"/>
        <family val="2"/>
        <scheme val="minor"/>
      </rPr>
      <t xml:space="preserve">
1. Select the correct table for predicting 120, 360, 450, 540, 720 or 1080 GLH results (or 0171-38).  
2. Select from the drop down options in the 'Assessment Grade' column the approximate grade achieved in each unit.
3. The qualification grade will be displayed depending on the approximate assessment grades given.
4. The predicted/actual UCAS points will be calculated and displayed (120 GLH courses are Keystage 4 and therefore carry no UCAS points). There is a link to the UCAS tariff calculator included.  
Note: Whilst these calculators are much simpler than the main calculators they are much less accurate due to not in-putting any raw marks.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</si>
</sst>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rgb="FF3F3F76"/>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b/>
      <u/>
      <sz val="11"/>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1"/>
      <name val="Calibri"/>
      <family val="2"/>
      <scheme val="minor"/>
    </font>
    <font>
      <b/>
      <sz val="16"/>
      <name val="Arial"/>
      <family val="2"/>
    </font>
  </fonts>
  <fills count="12">
    <fill>
      <patternFill patternType="none"/>
    </fill>
    <fill>
      <patternFill patternType="gray125"/>
    </fill>
    <fill>
      <patternFill patternType="solid">
        <fgColor rgb="FFFFCC99"/>
      </patternFill>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rgb="FFE1251B"/>
        <bgColor indexed="64"/>
      </patternFill>
    </fill>
    <fill>
      <patternFill patternType="solid">
        <fgColor rgb="FFB1B1B1"/>
        <bgColor indexed="64"/>
      </patternFill>
    </fill>
    <fill>
      <patternFill patternType="solid">
        <fgColor theme="7" tint="0.79998168889431442"/>
        <bgColor indexed="64"/>
      </patternFill>
    </fill>
    <fill>
      <patternFill patternType="solid">
        <fgColor theme="0" tint="-4.9989318521683403E-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0" fontId="2" fillId="2" borderId="1" applyNumberFormat="0" applyAlignment="0" applyProtection="0"/>
    <xf numFmtId="0" fontId="1" fillId="3" borderId="0" applyNumberFormat="0" applyBorder="0" applyAlignment="0" applyProtection="0"/>
    <xf numFmtId="0" fontId="3" fillId="4" borderId="0" applyNumberFormat="0" applyBorder="0" applyAlignment="0" applyProtection="0"/>
    <xf numFmtId="0" fontId="7" fillId="0" borderId="0" applyNumberFormat="0" applyFill="0" applyBorder="0" applyAlignment="0" applyProtection="0"/>
  </cellStyleXfs>
  <cellXfs count="63">
    <xf numFmtId="0" fontId="0" fillId="0" borderId="0" xfId="0"/>
    <xf numFmtId="0" fontId="0" fillId="5" borderId="0" xfId="0" applyFill="1" applyProtection="1">
      <protection hidden="1"/>
    </xf>
    <xf numFmtId="0" fontId="0" fillId="5" borderId="0" xfId="0" applyFill="1"/>
    <xf numFmtId="0" fontId="8" fillId="0" borderId="0" xfId="0" applyFont="1" applyAlignment="1">
      <alignment vertical="top" wrapText="1"/>
    </xf>
    <xf numFmtId="0" fontId="6" fillId="0" borderId="0" xfId="0" applyFont="1"/>
    <xf numFmtId="0" fontId="0" fillId="0" borderId="0" xfId="0" applyAlignment="1">
      <alignment vertical="top"/>
    </xf>
    <xf numFmtId="0" fontId="4" fillId="0" borderId="2" xfId="0" applyFont="1" applyBorder="1" applyAlignment="1">
      <alignment horizontal="center"/>
    </xf>
    <xf numFmtId="0" fontId="0" fillId="0" borderId="0" xfId="0" applyAlignment="1">
      <alignment horizontal="center"/>
    </xf>
    <xf numFmtId="0" fontId="5" fillId="5" borderId="0" xfId="0" applyFont="1" applyFill="1"/>
    <xf numFmtId="0" fontId="5" fillId="5" borderId="0" xfId="0" applyFont="1" applyFill="1" applyProtection="1">
      <protection hidden="1"/>
    </xf>
    <xf numFmtId="0" fontId="12" fillId="0" borderId="0" xfId="0" applyFont="1"/>
    <xf numFmtId="0" fontId="0" fillId="7" borderId="3" xfId="2" applyFont="1" applyFill="1" applyBorder="1" applyAlignment="1" applyProtection="1">
      <alignment horizontal="left" vertical="center"/>
    </xf>
    <xf numFmtId="0" fontId="5" fillId="5" borderId="3" xfId="2" applyFont="1" applyFill="1" applyBorder="1" applyAlignment="1" applyProtection="1">
      <alignment horizontal="center" vertical="center"/>
      <protection hidden="1"/>
    </xf>
    <xf numFmtId="0" fontId="5" fillId="7" borderId="3" xfId="2" applyFont="1" applyFill="1" applyBorder="1" applyAlignment="1" applyProtection="1">
      <alignment horizontal="center" vertical="center"/>
    </xf>
    <xf numFmtId="0" fontId="1" fillId="6" borderId="3" xfId="2" applyNumberFormat="1" applyFill="1" applyBorder="1" applyProtection="1">
      <protection hidden="1"/>
    </xf>
    <xf numFmtId="0" fontId="1" fillId="6" borderId="3" xfId="2" applyFill="1" applyBorder="1" applyProtection="1">
      <protection hidden="1"/>
    </xf>
    <xf numFmtId="2" fontId="4" fillId="7" borderId="3" xfId="2" applyNumberFormat="1" applyFont="1" applyFill="1" applyBorder="1" applyAlignment="1" applyProtection="1">
      <alignment vertical="center"/>
      <protection hidden="1"/>
    </xf>
    <xf numFmtId="0" fontId="0" fillId="7" borderId="3" xfId="0" applyFill="1" applyBorder="1"/>
    <xf numFmtId="0" fontId="4" fillId="7" borderId="3" xfId="2" applyFont="1" applyFill="1" applyBorder="1" applyAlignment="1" applyProtection="1">
      <alignment vertical="center"/>
      <protection hidden="1"/>
    </xf>
    <xf numFmtId="0" fontId="0" fillId="8" borderId="0" xfId="0" applyFill="1"/>
    <xf numFmtId="0" fontId="3" fillId="8" borderId="3" xfId="3" applyFill="1" applyBorder="1" applyAlignment="1" applyProtection="1">
      <alignment horizontal="left" vertical="center"/>
    </xf>
    <xf numFmtId="0" fontId="3" fillId="8" borderId="3" xfId="3" applyFill="1" applyBorder="1" applyAlignment="1" applyProtection="1">
      <alignment vertical="center"/>
    </xf>
    <xf numFmtId="0" fontId="3" fillId="8" borderId="3" xfId="3" applyFill="1" applyBorder="1" applyAlignment="1" applyProtection="1">
      <alignment vertical="center"/>
      <protection hidden="1"/>
    </xf>
    <xf numFmtId="0" fontId="6" fillId="8" borderId="3" xfId="3" applyFont="1" applyFill="1" applyBorder="1" applyAlignment="1" applyProtection="1">
      <alignment vertical="center"/>
    </xf>
    <xf numFmtId="0" fontId="6" fillId="8" borderId="3" xfId="0" applyFont="1" applyFill="1" applyBorder="1"/>
    <xf numFmtId="0" fontId="0" fillId="8" borderId="3" xfId="0" applyFill="1" applyBorder="1"/>
    <xf numFmtId="0" fontId="0" fillId="9" borderId="0" xfId="0" applyFill="1"/>
    <xf numFmtId="0" fontId="0" fillId="9" borderId="0" xfId="0" applyFill="1" applyAlignment="1">
      <alignment horizontal="center"/>
    </xf>
    <xf numFmtId="0" fontId="5" fillId="10" borderId="3" xfId="1" applyFont="1" applyFill="1" applyBorder="1" applyAlignment="1" applyProtection="1">
      <alignment horizontal="center" vertical="center"/>
      <protection locked="0"/>
    </xf>
    <xf numFmtId="0" fontId="6" fillId="8" borderId="3" xfId="3" applyFont="1" applyFill="1" applyBorder="1" applyAlignment="1" applyProtection="1">
      <alignment vertical="center"/>
      <protection hidden="1"/>
    </xf>
    <xf numFmtId="0" fontId="1" fillId="5" borderId="3" xfId="2" applyFill="1" applyBorder="1" applyProtection="1">
      <protection hidden="1"/>
    </xf>
    <xf numFmtId="0" fontId="5" fillId="11" borderId="3" xfId="2"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0" applyFont="1"/>
    <xf numFmtId="0" fontId="5" fillId="0" borderId="0" xfId="0" applyFont="1"/>
    <xf numFmtId="0" fontId="1" fillId="7" borderId="3" xfId="2" applyFill="1" applyBorder="1" applyAlignment="1" applyProtection="1">
      <alignment horizontal="left" vertical="center"/>
    </xf>
    <xf numFmtId="0" fontId="5" fillId="5" borderId="3" xfId="2" applyFont="1" applyFill="1" applyBorder="1" applyAlignment="1" applyProtection="1">
      <alignment horizontal="center" vertical="center"/>
    </xf>
    <xf numFmtId="0" fontId="4" fillId="7" borderId="3" xfId="2" applyFont="1" applyFill="1" applyBorder="1" applyAlignment="1" applyProtection="1">
      <alignment vertical="center"/>
    </xf>
    <xf numFmtId="0" fontId="5" fillId="10" borderId="3" xfId="1" applyNumberFormat="1" applyFont="1" applyFill="1" applyBorder="1" applyAlignment="1" applyProtection="1">
      <alignment horizontal="center" vertical="center"/>
      <protection locked="0"/>
    </xf>
    <xf numFmtId="0" fontId="5" fillId="7" borderId="3" xfId="1" applyFont="1" applyFill="1" applyBorder="1" applyAlignment="1" applyProtection="1">
      <alignment horizontal="center" vertical="center"/>
    </xf>
    <xf numFmtId="0" fontId="1" fillId="7" borderId="3" xfId="2" applyFill="1" applyBorder="1" applyProtection="1">
      <protection hidden="1"/>
    </xf>
    <xf numFmtId="0" fontId="10" fillId="0" borderId="0" xfId="0" applyFont="1" applyAlignment="1">
      <alignment vertical="top" wrapText="1"/>
    </xf>
    <xf numFmtId="0" fontId="0" fillId="10" borderId="0" xfId="0" applyFill="1"/>
    <xf numFmtId="0" fontId="3" fillId="8" borderId="3" xfId="0" applyFont="1" applyFill="1" applyBorder="1"/>
    <xf numFmtId="0" fontId="0" fillId="7" borderId="3" xfId="0" applyFill="1" applyBorder="1" applyAlignment="1">
      <alignment horizontal="center"/>
    </xf>
    <xf numFmtId="0" fontId="0" fillId="10" borderId="3" xfId="0" applyFill="1" applyBorder="1" applyProtection="1">
      <protection locked="0"/>
    </xf>
    <xf numFmtId="0" fontId="13" fillId="0" borderId="0" xfId="0" applyFont="1"/>
    <xf numFmtId="0" fontId="6" fillId="8" borderId="3" xfId="4" applyFont="1" applyFill="1" applyBorder="1" applyAlignment="1" applyProtection="1">
      <alignment horizontal="center" vertical="center"/>
      <protection locked="0"/>
    </xf>
    <xf numFmtId="0" fontId="4" fillId="0" borderId="0" xfId="0" applyFont="1"/>
    <xf numFmtId="0" fontId="8" fillId="0" borderId="0" xfId="0" applyFont="1" applyAlignment="1">
      <alignment horizontal="left" vertical="top" wrapText="1"/>
    </xf>
    <xf numFmtId="0" fontId="6" fillId="8" borderId="4" xfId="4" applyFont="1" applyFill="1" applyBorder="1" applyAlignment="1" applyProtection="1">
      <alignment horizontal="center" vertical="center"/>
      <protection locked="0"/>
    </xf>
    <xf numFmtId="0" fontId="6" fillId="8" borderId="5" xfId="4" applyFont="1" applyFill="1" applyBorder="1" applyAlignment="1" applyProtection="1">
      <alignment horizontal="center" vertical="center"/>
      <protection locked="0"/>
    </xf>
    <xf numFmtId="0" fontId="6" fillId="8" borderId="6" xfId="4" applyFont="1" applyFill="1" applyBorder="1" applyAlignment="1" applyProtection="1">
      <alignment horizontal="center" vertical="center"/>
      <protection locked="0"/>
    </xf>
    <xf numFmtId="0" fontId="6" fillId="8" borderId="7" xfId="4" applyFont="1" applyFill="1" applyBorder="1" applyAlignment="1" applyProtection="1">
      <alignment horizontal="center" vertical="center"/>
      <protection locked="0"/>
    </xf>
    <xf numFmtId="0" fontId="4" fillId="7" borderId="3" xfId="0" applyFont="1" applyFill="1" applyBorder="1" applyAlignment="1">
      <alignment horizontal="center" vertical="center"/>
    </xf>
    <xf numFmtId="0" fontId="12" fillId="9" borderId="8" xfId="0" applyFont="1" applyFill="1" applyBorder="1" applyAlignment="1">
      <alignment horizontal="center"/>
    </xf>
    <xf numFmtId="0" fontId="12" fillId="9" borderId="9" xfId="0" applyFont="1" applyFill="1" applyBorder="1" applyAlignment="1">
      <alignment horizontal="center"/>
    </xf>
    <xf numFmtId="0" fontId="4" fillId="7" borderId="3" xfId="2" applyFont="1" applyFill="1" applyBorder="1" applyAlignment="1" applyProtection="1">
      <alignment horizontal="center" vertical="center"/>
      <protection hidden="1"/>
    </xf>
    <xf numFmtId="0" fontId="12" fillId="9" borderId="3" xfId="0" applyFont="1" applyFill="1" applyBorder="1" applyAlignment="1">
      <alignment horizontal="center"/>
    </xf>
    <xf numFmtId="0" fontId="4" fillId="7" borderId="3" xfId="2" applyFont="1" applyFill="1" applyBorder="1" applyAlignment="1" applyProtection="1">
      <alignment horizontal="center" vertical="center"/>
    </xf>
    <xf numFmtId="0" fontId="10" fillId="0" borderId="0" xfId="0" applyFont="1" applyAlignment="1">
      <alignment horizontal="left" vertical="top" wrapText="1"/>
    </xf>
    <xf numFmtId="0" fontId="0" fillId="7" borderId="3" xfId="0" applyFill="1" applyBorder="1" applyAlignment="1">
      <alignment horizontal="center" vertical="center"/>
    </xf>
  </cellXfs>
  <cellStyles count="5">
    <cellStyle name="40% - Accent1" xfId="2" builtinId="31"/>
    <cellStyle name="Accent5" xfId="3" builtinId="45"/>
    <cellStyle name="Hyperlink" xfId="4" builtinId="8" customBuiltin="1"/>
    <cellStyle name="Input" xfId="1" builtinId="20"/>
    <cellStyle name="Normal" xfId="0" builtinId="0"/>
  </cellStyles>
  <dxfs count="7">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colors>
    <mruColors>
      <color rgb="FFB1B1B1"/>
      <color rgb="FFE125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166864</xdr:colOff>
      <xdr:row>1</xdr:row>
      <xdr:rowOff>119941</xdr:rowOff>
    </xdr:from>
    <xdr:to>
      <xdr:col>5</xdr:col>
      <xdr:colOff>211666</xdr:colOff>
      <xdr:row>5</xdr:row>
      <xdr:rowOff>78741</xdr:rowOff>
    </xdr:to>
    <xdr:pic>
      <xdr:nvPicPr>
        <xdr:cNvPr id="2" name="Graphic 1">
          <a:extLst>
            <a:ext uri="{FF2B5EF4-FFF2-40B4-BE49-F238E27FC236}">
              <a16:creationId xmlns:a16="http://schemas.microsoft.com/office/drawing/2014/main" id="{B0668550-4E87-4573-9874-277C15600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66864" y="310441"/>
          <a:ext cx="2542469" cy="72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176389</xdr:colOff>
      <xdr:row>1</xdr:row>
      <xdr:rowOff>77609</xdr:rowOff>
    </xdr:from>
    <xdr:to>
      <xdr:col>2</xdr:col>
      <xdr:colOff>115711</xdr:colOff>
      <xdr:row>3</xdr:row>
      <xdr:rowOff>120295</xdr:rowOff>
    </xdr:to>
    <xdr:pic>
      <xdr:nvPicPr>
        <xdr:cNvPr id="3" name="Graphic 2">
          <a:extLst>
            <a:ext uri="{FF2B5EF4-FFF2-40B4-BE49-F238E27FC236}">
              <a16:creationId xmlns:a16="http://schemas.microsoft.com/office/drawing/2014/main" id="{FFE717FB-53D6-4B37-BF46-96E271DF6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389" y="261053"/>
          <a:ext cx="1562100" cy="409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176389</xdr:colOff>
      <xdr:row>1</xdr:row>
      <xdr:rowOff>77609</xdr:rowOff>
    </xdr:from>
    <xdr:to>
      <xdr:col>2</xdr:col>
      <xdr:colOff>117828</xdr:colOff>
      <xdr:row>3</xdr:row>
      <xdr:rowOff>120295</xdr:rowOff>
    </xdr:to>
    <xdr:pic>
      <xdr:nvPicPr>
        <xdr:cNvPr id="2" name="Graphic 1">
          <a:extLst>
            <a:ext uri="{FF2B5EF4-FFF2-40B4-BE49-F238E27FC236}">
              <a16:creationId xmlns:a16="http://schemas.microsoft.com/office/drawing/2014/main" id="{BB0EBA77-5F38-4F0E-8D17-1ED7F56B8B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389" y="261759"/>
          <a:ext cx="1562100" cy="410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176389</xdr:colOff>
      <xdr:row>1</xdr:row>
      <xdr:rowOff>77609</xdr:rowOff>
    </xdr:from>
    <xdr:to>
      <xdr:col>2</xdr:col>
      <xdr:colOff>117828</xdr:colOff>
      <xdr:row>3</xdr:row>
      <xdr:rowOff>120295</xdr:rowOff>
    </xdr:to>
    <xdr:pic>
      <xdr:nvPicPr>
        <xdr:cNvPr id="2" name="Graphic 1">
          <a:extLst>
            <a:ext uri="{FF2B5EF4-FFF2-40B4-BE49-F238E27FC236}">
              <a16:creationId xmlns:a16="http://schemas.microsoft.com/office/drawing/2014/main" id="{21E606E2-F52A-452A-88D4-7F27EB8C24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389" y="261759"/>
          <a:ext cx="1567039" cy="410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176389</xdr:colOff>
      <xdr:row>1</xdr:row>
      <xdr:rowOff>77609</xdr:rowOff>
    </xdr:from>
    <xdr:to>
      <xdr:col>2</xdr:col>
      <xdr:colOff>117828</xdr:colOff>
      <xdr:row>3</xdr:row>
      <xdr:rowOff>120295</xdr:rowOff>
    </xdr:to>
    <xdr:pic>
      <xdr:nvPicPr>
        <xdr:cNvPr id="2" name="Graphic 1">
          <a:extLst>
            <a:ext uri="{FF2B5EF4-FFF2-40B4-BE49-F238E27FC236}">
              <a16:creationId xmlns:a16="http://schemas.microsoft.com/office/drawing/2014/main" id="{D184B453-C417-4BF8-80BD-161EF4D865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389" y="261759"/>
          <a:ext cx="1567039" cy="4109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176389</xdr:colOff>
      <xdr:row>1</xdr:row>
      <xdr:rowOff>77609</xdr:rowOff>
    </xdr:from>
    <xdr:to>
      <xdr:col>2</xdr:col>
      <xdr:colOff>123472</xdr:colOff>
      <xdr:row>3</xdr:row>
      <xdr:rowOff>120295</xdr:rowOff>
    </xdr:to>
    <xdr:pic>
      <xdr:nvPicPr>
        <xdr:cNvPr id="2" name="Graphic 1">
          <a:extLst>
            <a:ext uri="{FF2B5EF4-FFF2-40B4-BE49-F238E27FC236}">
              <a16:creationId xmlns:a16="http://schemas.microsoft.com/office/drawing/2014/main" id="{41BFB7F7-2146-4425-A2D1-14ECF0692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389" y="261759"/>
          <a:ext cx="1570567" cy="4109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F83787-DA8B-4116-8150-3C852A260DDB}" name="Yes_CAG" displayName="Yes_CAG" ref="D2:D11" headerRowCount="0" totalsRowShown="0">
  <tableColumns count="1">
    <tableColumn id="1" xr3:uid="{9A68F172-F4F4-4199-88E7-7D608D8B5A55}" name="Column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3C144B-B3E5-42C3-AB3D-284D52FF250F}" name="No_CAG" displayName="No_CAG" ref="D13:D112" headerRowCount="0" totalsRowShown="0">
  <tableColumns count="1">
    <tableColumn id="1" xr3:uid="{06C8B4AF-BB46-4FEC-8B0F-326B70BFA991}" name="Column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cas.com/ucas/tariff-calculato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815B-1C36-417B-81B1-F6EA09183D75}">
  <dimension ref="A1:AM34"/>
  <sheetViews>
    <sheetView showGridLines="0" showRowColHeaders="0" tabSelected="1" zoomScale="90" zoomScaleNormal="90" workbookViewId="0">
      <pane ySplit="6" topLeftCell="A7" activePane="bottomLeft" state="frozen"/>
      <selection pane="bottomLeft" activeCell="B24" sqref="B24:F25"/>
    </sheetView>
  </sheetViews>
  <sheetFormatPr defaultColWidth="8.7109375" defaultRowHeight="15" x14ac:dyDescent="0.25"/>
  <cols>
    <col min="1" max="1" width="2.5703125" customWidth="1"/>
  </cols>
  <sheetData>
    <row r="1" spans="1:39" s="19" customFormat="1" x14ac:dyDescent="0.25"/>
    <row r="2" spans="1:39" s="26" customFormat="1" x14ac:dyDescent="0.25"/>
    <row r="3" spans="1:39" s="26" customFormat="1" x14ac:dyDescent="0.25"/>
    <row r="4" spans="1:39" s="26" customFormat="1" x14ac:dyDescent="0.25">
      <c r="A4" s="27"/>
    </row>
    <row r="5" spans="1:39" s="26" customFormat="1" x14ac:dyDescent="0.25"/>
    <row r="6" spans="1:39" s="26" customFormat="1" x14ac:dyDescent="0.25"/>
    <row r="9" spans="1:39" ht="20.25" x14ac:dyDescent="0.3">
      <c r="B9" s="47" t="s">
        <v>0</v>
      </c>
    </row>
    <row r="12" spans="1:39" ht="14.45" customHeight="1" x14ac:dyDescent="0.25">
      <c r="B12" s="51" t="s">
        <v>1</v>
      </c>
      <c r="C12" s="52"/>
      <c r="D12" s="52"/>
      <c r="E12" s="52"/>
      <c r="F12" s="52"/>
      <c r="H12" s="50" t="s">
        <v>2</v>
      </c>
      <c r="I12" s="50"/>
      <c r="J12" s="50"/>
      <c r="K12" s="50"/>
      <c r="L12" s="50"/>
      <c r="M12" s="50"/>
      <c r="N12" s="50"/>
      <c r="O12" s="50"/>
      <c r="P12" s="50"/>
      <c r="Q12" s="50"/>
      <c r="R12" s="50"/>
      <c r="S12" s="50"/>
      <c r="T12" s="50"/>
      <c r="U12" s="50"/>
      <c r="V12" s="50"/>
      <c r="W12" s="50"/>
      <c r="X12" s="50"/>
      <c r="Y12" s="3"/>
      <c r="Z12" s="3"/>
      <c r="AA12" s="3"/>
      <c r="AB12" s="3"/>
      <c r="AC12" s="3"/>
      <c r="AD12" s="3"/>
      <c r="AE12" s="3"/>
      <c r="AF12" s="3"/>
      <c r="AG12" s="3"/>
      <c r="AH12" s="3"/>
      <c r="AI12" s="3"/>
      <c r="AJ12" s="3"/>
      <c r="AK12" s="3"/>
      <c r="AL12" s="3"/>
      <c r="AM12" s="3"/>
    </row>
    <row r="13" spans="1:39" x14ac:dyDescent="0.25">
      <c r="B13" s="53"/>
      <c r="C13" s="54"/>
      <c r="D13" s="54"/>
      <c r="E13" s="54"/>
      <c r="F13" s="54"/>
      <c r="H13" s="50"/>
      <c r="I13" s="50"/>
      <c r="J13" s="50"/>
      <c r="K13" s="50"/>
      <c r="L13" s="50"/>
      <c r="M13" s="50"/>
      <c r="N13" s="50"/>
      <c r="O13" s="50"/>
      <c r="P13" s="50"/>
      <c r="Q13" s="50"/>
      <c r="R13" s="50"/>
      <c r="S13" s="50"/>
      <c r="T13" s="50"/>
      <c r="U13" s="50"/>
      <c r="V13" s="50"/>
      <c r="W13" s="50"/>
      <c r="X13" s="50"/>
      <c r="Y13" s="3"/>
      <c r="Z13" s="3"/>
      <c r="AA13" s="3"/>
      <c r="AB13" s="3"/>
      <c r="AC13" s="3"/>
      <c r="AD13" s="3"/>
      <c r="AE13" s="3"/>
      <c r="AF13" s="3"/>
      <c r="AG13" s="3"/>
      <c r="AH13" s="3"/>
      <c r="AI13" s="3"/>
      <c r="AJ13" s="3"/>
      <c r="AK13" s="3"/>
      <c r="AL13" s="3"/>
      <c r="AM13" s="3"/>
    </row>
    <row r="14" spans="1:39" x14ac:dyDescent="0.25">
      <c r="B14" s="34"/>
      <c r="C14" s="34"/>
      <c r="D14" s="34"/>
      <c r="E14" s="34"/>
      <c r="F14" s="34"/>
      <c r="H14" s="50"/>
      <c r="I14" s="50"/>
      <c r="J14" s="50"/>
      <c r="K14" s="50"/>
      <c r="L14" s="50"/>
      <c r="M14" s="50"/>
      <c r="N14" s="50"/>
      <c r="O14" s="50"/>
      <c r="P14" s="50"/>
      <c r="Q14" s="50"/>
      <c r="R14" s="50"/>
      <c r="S14" s="50"/>
      <c r="T14" s="50"/>
      <c r="U14" s="50"/>
      <c r="V14" s="50"/>
      <c r="W14" s="50"/>
      <c r="X14" s="50"/>
      <c r="Y14" s="3"/>
      <c r="Z14" s="3"/>
      <c r="AA14" s="3"/>
      <c r="AB14" s="3"/>
      <c r="AC14" s="3"/>
      <c r="AD14" s="3"/>
      <c r="AE14" s="3"/>
      <c r="AF14" s="3"/>
      <c r="AG14" s="3"/>
      <c r="AH14" s="3"/>
      <c r="AI14" s="3"/>
      <c r="AJ14" s="3"/>
      <c r="AK14" s="3"/>
      <c r="AL14" s="3"/>
      <c r="AM14" s="3"/>
    </row>
    <row r="15" spans="1:39" x14ac:dyDescent="0.25">
      <c r="B15" s="51" t="s">
        <v>3</v>
      </c>
      <c r="C15" s="52"/>
      <c r="D15" s="52"/>
      <c r="E15" s="52"/>
      <c r="F15" s="52"/>
      <c r="H15" s="50"/>
      <c r="I15" s="50"/>
      <c r="J15" s="50"/>
      <c r="K15" s="50"/>
      <c r="L15" s="50"/>
      <c r="M15" s="50"/>
      <c r="N15" s="50"/>
      <c r="O15" s="50"/>
      <c r="P15" s="50"/>
      <c r="Q15" s="50"/>
      <c r="R15" s="50"/>
      <c r="S15" s="50"/>
      <c r="T15" s="50"/>
      <c r="U15" s="50"/>
      <c r="V15" s="50"/>
      <c r="W15" s="50"/>
      <c r="X15" s="50"/>
      <c r="Y15" s="3"/>
      <c r="Z15" s="3"/>
      <c r="AA15" s="3"/>
      <c r="AB15" s="3"/>
      <c r="AC15" s="3"/>
      <c r="AD15" s="3"/>
      <c r="AE15" s="3"/>
      <c r="AF15" s="3"/>
      <c r="AG15" s="3"/>
      <c r="AH15" s="3"/>
      <c r="AI15" s="3"/>
      <c r="AJ15" s="3"/>
      <c r="AK15" s="3"/>
      <c r="AL15" s="3"/>
      <c r="AM15" s="3"/>
    </row>
    <row r="16" spans="1:39" x14ac:dyDescent="0.25">
      <c r="B16" s="53"/>
      <c r="C16" s="54"/>
      <c r="D16" s="54"/>
      <c r="E16" s="54"/>
      <c r="F16" s="54"/>
      <c r="H16" s="50"/>
      <c r="I16" s="50"/>
      <c r="J16" s="50"/>
      <c r="K16" s="50"/>
      <c r="L16" s="50"/>
      <c r="M16" s="50"/>
      <c r="N16" s="50"/>
      <c r="O16" s="50"/>
      <c r="P16" s="50"/>
      <c r="Q16" s="50"/>
      <c r="R16" s="50"/>
      <c r="S16" s="50"/>
      <c r="T16" s="50"/>
      <c r="U16" s="50"/>
      <c r="V16" s="50"/>
      <c r="W16" s="50"/>
      <c r="X16" s="50"/>
    </row>
    <row r="17" spans="2:39" x14ac:dyDescent="0.25">
      <c r="B17" s="34"/>
      <c r="C17" s="34"/>
      <c r="D17" s="34"/>
      <c r="E17" s="34"/>
      <c r="F17" s="34"/>
      <c r="H17" s="50"/>
      <c r="I17" s="50"/>
      <c r="J17" s="50"/>
      <c r="K17" s="50"/>
      <c r="L17" s="50"/>
      <c r="M17" s="50"/>
      <c r="N17" s="50"/>
      <c r="O17" s="50"/>
      <c r="P17" s="50"/>
      <c r="Q17" s="50"/>
      <c r="R17" s="50"/>
      <c r="S17" s="50"/>
      <c r="T17" s="50"/>
      <c r="U17" s="50"/>
      <c r="V17" s="50"/>
      <c r="W17" s="50"/>
      <c r="X17" s="50"/>
    </row>
    <row r="18" spans="2:39" x14ac:dyDescent="0.25">
      <c r="B18" s="51" t="s">
        <v>4</v>
      </c>
      <c r="C18" s="52"/>
      <c r="D18" s="52"/>
      <c r="E18" s="52"/>
      <c r="F18" s="52"/>
      <c r="H18" s="3"/>
      <c r="I18" s="3"/>
      <c r="J18" s="3"/>
      <c r="K18" s="3"/>
      <c r="L18" s="3"/>
      <c r="M18" s="3"/>
      <c r="N18" s="3"/>
      <c r="O18" s="3"/>
      <c r="P18" s="3"/>
      <c r="Q18" s="3"/>
      <c r="R18" s="3"/>
      <c r="S18" s="3"/>
      <c r="T18" s="3"/>
      <c r="U18" s="3"/>
      <c r="V18" s="3"/>
      <c r="W18" s="3"/>
      <c r="X18" s="3"/>
    </row>
    <row r="19" spans="2:39" x14ac:dyDescent="0.25">
      <c r="B19" s="53"/>
      <c r="C19" s="54"/>
      <c r="D19" s="54"/>
      <c r="E19" s="54"/>
      <c r="F19" s="54"/>
      <c r="H19" s="50" t="s">
        <v>5</v>
      </c>
      <c r="I19" s="50"/>
      <c r="J19" s="50"/>
      <c r="K19" s="50"/>
      <c r="L19" s="50"/>
      <c r="M19" s="50"/>
      <c r="N19" s="50"/>
      <c r="O19" s="50"/>
      <c r="P19" s="50"/>
      <c r="Q19" s="50"/>
      <c r="R19" s="50"/>
      <c r="S19" s="50"/>
      <c r="T19" s="50"/>
      <c r="U19" s="50"/>
      <c r="V19" s="50"/>
      <c r="W19" s="50"/>
      <c r="X19" s="50"/>
    </row>
    <row r="20" spans="2:39" ht="14.45" customHeight="1" x14ac:dyDescent="0.25">
      <c r="B20" s="34"/>
      <c r="C20" s="34"/>
      <c r="D20" s="34"/>
      <c r="E20" s="34"/>
      <c r="F20" s="34"/>
      <c r="H20" s="50"/>
      <c r="I20" s="50"/>
      <c r="J20" s="50"/>
      <c r="K20" s="50"/>
      <c r="L20" s="50"/>
      <c r="M20" s="50"/>
      <c r="N20" s="50"/>
      <c r="O20" s="50"/>
      <c r="P20" s="50"/>
      <c r="Q20" s="50"/>
      <c r="R20" s="50"/>
      <c r="S20" s="50"/>
      <c r="T20" s="50"/>
      <c r="U20" s="50"/>
      <c r="V20" s="50"/>
      <c r="W20" s="50"/>
      <c r="X20" s="50"/>
      <c r="Y20" s="3"/>
      <c r="Z20" s="3"/>
      <c r="AA20" s="3"/>
      <c r="AB20" s="3"/>
      <c r="AC20" s="3"/>
      <c r="AD20" s="3"/>
      <c r="AE20" s="3"/>
      <c r="AF20" s="3"/>
      <c r="AG20" s="3"/>
      <c r="AH20" s="3"/>
      <c r="AI20" s="3"/>
      <c r="AJ20" s="3"/>
      <c r="AK20" s="3"/>
      <c r="AL20" s="3"/>
      <c r="AM20" s="3"/>
    </row>
    <row r="21" spans="2:39" x14ac:dyDescent="0.25">
      <c r="B21" s="51" t="s">
        <v>6</v>
      </c>
      <c r="C21" s="52"/>
      <c r="D21" s="52"/>
      <c r="E21" s="52"/>
      <c r="F21" s="52"/>
      <c r="H21" s="50"/>
      <c r="I21" s="50"/>
      <c r="J21" s="50"/>
      <c r="K21" s="50"/>
      <c r="L21" s="50"/>
      <c r="M21" s="50"/>
      <c r="N21" s="50"/>
      <c r="O21" s="50"/>
      <c r="P21" s="50"/>
      <c r="Q21" s="50"/>
      <c r="R21" s="50"/>
      <c r="S21" s="50"/>
      <c r="T21" s="50"/>
      <c r="U21" s="50"/>
      <c r="V21" s="50"/>
      <c r="W21" s="50"/>
      <c r="X21" s="50"/>
      <c r="Y21" s="3"/>
      <c r="Z21" s="3"/>
      <c r="AA21" s="3"/>
      <c r="AB21" s="3"/>
      <c r="AC21" s="3"/>
      <c r="AD21" s="3"/>
      <c r="AE21" s="3"/>
      <c r="AF21" s="3"/>
      <c r="AG21" s="3"/>
      <c r="AH21" s="3"/>
      <c r="AI21" s="3"/>
      <c r="AJ21" s="3"/>
      <c r="AK21" s="3"/>
      <c r="AL21" s="3"/>
      <c r="AM21" s="3"/>
    </row>
    <row r="22" spans="2:39" x14ac:dyDescent="0.25">
      <c r="B22" s="53"/>
      <c r="C22" s="54"/>
      <c r="D22" s="54"/>
      <c r="E22" s="54"/>
      <c r="F22" s="54"/>
      <c r="H22" s="50"/>
      <c r="I22" s="50"/>
      <c r="J22" s="50"/>
      <c r="K22" s="50"/>
      <c r="L22" s="50"/>
      <c r="M22" s="50"/>
      <c r="N22" s="50"/>
      <c r="O22" s="50"/>
      <c r="P22" s="50"/>
      <c r="Q22" s="50"/>
      <c r="R22" s="50"/>
      <c r="S22" s="50"/>
      <c r="T22" s="50"/>
      <c r="U22" s="50"/>
      <c r="V22" s="50"/>
      <c r="W22" s="50"/>
      <c r="X22" s="50"/>
      <c r="Y22" s="3"/>
      <c r="Z22" s="3"/>
      <c r="AA22" s="3"/>
      <c r="AB22" s="3"/>
      <c r="AC22" s="3"/>
      <c r="AD22" s="3"/>
      <c r="AE22" s="3"/>
      <c r="AF22" s="3"/>
      <c r="AG22" s="3"/>
      <c r="AH22" s="3"/>
      <c r="AI22" s="3"/>
      <c r="AJ22" s="3"/>
      <c r="AK22" s="3"/>
      <c r="AL22" s="3"/>
      <c r="AM22" s="3"/>
    </row>
    <row r="23" spans="2:39" x14ac:dyDescent="0.25">
      <c r="B23" s="34"/>
      <c r="C23" s="34"/>
      <c r="D23" s="34"/>
      <c r="E23" s="34"/>
      <c r="F23" s="34"/>
      <c r="H23" s="50"/>
      <c r="I23" s="50"/>
      <c r="J23" s="50"/>
      <c r="K23" s="50"/>
      <c r="L23" s="50"/>
      <c r="M23" s="50"/>
      <c r="N23" s="50"/>
      <c r="O23" s="50"/>
      <c r="P23" s="50"/>
      <c r="Q23" s="50"/>
      <c r="R23" s="50"/>
      <c r="S23" s="50"/>
      <c r="T23" s="50"/>
      <c r="U23" s="50"/>
      <c r="V23" s="50"/>
      <c r="W23" s="50"/>
      <c r="X23" s="50"/>
      <c r="Y23" s="3"/>
      <c r="Z23" s="3"/>
      <c r="AA23" s="3"/>
      <c r="AB23" s="3"/>
      <c r="AC23" s="3"/>
      <c r="AD23" s="3"/>
      <c r="AE23" s="3"/>
      <c r="AF23" s="3"/>
      <c r="AG23" s="3"/>
      <c r="AH23" s="3"/>
      <c r="AI23" s="3"/>
      <c r="AJ23" s="3"/>
      <c r="AK23" s="3"/>
      <c r="AL23" s="3"/>
      <c r="AM23" s="3"/>
    </row>
    <row r="24" spans="2:39" x14ac:dyDescent="0.25">
      <c r="B24" s="51" t="s">
        <v>7</v>
      </c>
      <c r="C24" s="52"/>
      <c r="D24" s="52"/>
      <c r="E24" s="52"/>
      <c r="F24" s="52"/>
      <c r="H24" s="50"/>
      <c r="I24" s="50"/>
      <c r="J24" s="50"/>
      <c r="K24" s="50"/>
      <c r="L24" s="50"/>
      <c r="M24" s="50"/>
      <c r="N24" s="50"/>
      <c r="O24" s="50"/>
      <c r="P24" s="50"/>
      <c r="Q24" s="50"/>
      <c r="R24" s="50"/>
      <c r="S24" s="50"/>
      <c r="T24" s="50"/>
      <c r="U24" s="50"/>
      <c r="V24" s="50"/>
      <c r="W24" s="50"/>
      <c r="X24" s="50"/>
      <c r="Y24" s="3"/>
      <c r="Z24" s="3"/>
      <c r="AA24" s="3"/>
      <c r="AB24" s="3"/>
      <c r="AC24" s="3"/>
      <c r="AD24" s="3"/>
      <c r="AE24" s="3"/>
      <c r="AF24" s="3"/>
      <c r="AG24" s="3"/>
      <c r="AH24" s="3"/>
      <c r="AI24" s="3"/>
      <c r="AJ24" s="3"/>
      <c r="AK24" s="3"/>
      <c r="AL24" s="3"/>
      <c r="AM24" s="3"/>
    </row>
    <row r="25" spans="2:39" x14ac:dyDescent="0.25">
      <c r="B25" s="53"/>
      <c r="C25" s="54"/>
      <c r="D25" s="54"/>
      <c r="E25" s="54"/>
      <c r="F25" s="54"/>
      <c r="H25" s="50"/>
      <c r="I25" s="50"/>
      <c r="J25" s="50"/>
      <c r="K25" s="50"/>
      <c r="L25" s="50"/>
      <c r="M25" s="50"/>
      <c r="N25" s="50"/>
      <c r="O25" s="50"/>
      <c r="P25" s="50"/>
      <c r="Q25" s="50"/>
      <c r="R25" s="50"/>
      <c r="S25" s="50"/>
      <c r="T25" s="50"/>
      <c r="U25" s="50"/>
      <c r="V25" s="50"/>
      <c r="W25" s="50"/>
      <c r="X25" s="50"/>
      <c r="Y25" s="3"/>
      <c r="Z25" s="3"/>
      <c r="AA25" s="3"/>
      <c r="AB25" s="3"/>
      <c r="AC25" s="3"/>
      <c r="AD25" s="3"/>
      <c r="AE25" s="3"/>
      <c r="AF25" s="3"/>
      <c r="AG25" s="3"/>
      <c r="AH25" s="3"/>
      <c r="AI25" s="3"/>
      <c r="AJ25" s="3"/>
      <c r="AK25" s="3"/>
      <c r="AL25" s="3"/>
      <c r="AM25" s="3"/>
    </row>
    <row r="26" spans="2:39" x14ac:dyDescent="0.25">
      <c r="B26" s="34"/>
      <c r="C26" s="34"/>
      <c r="D26" s="34"/>
      <c r="E26" s="34"/>
      <c r="F26" s="34"/>
      <c r="H26" s="50"/>
      <c r="I26" s="50"/>
      <c r="J26" s="50"/>
      <c r="K26" s="50"/>
      <c r="L26" s="50"/>
      <c r="M26" s="50"/>
      <c r="N26" s="50"/>
      <c r="O26" s="50"/>
      <c r="P26" s="50"/>
      <c r="Q26" s="50"/>
      <c r="R26" s="50"/>
      <c r="S26" s="50"/>
      <c r="T26" s="50"/>
      <c r="U26" s="50"/>
      <c r="V26" s="50"/>
      <c r="W26" s="50"/>
      <c r="X26" s="50"/>
      <c r="Y26" s="3"/>
      <c r="Z26" s="3"/>
      <c r="AA26" s="3"/>
      <c r="AB26" s="3"/>
      <c r="AC26" s="3"/>
      <c r="AD26" s="3"/>
      <c r="AE26" s="3"/>
      <c r="AF26" s="3"/>
      <c r="AG26" s="3"/>
      <c r="AH26" s="3"/>
      <c r="AI26" s="3"/>
      <c r="AJ26" s="3"/>
      <c r="AK26" s="3"/>
      <c r="AL26" s="3"/>
      <c r="AM26" s="3"/>
    </row>
    <row r="27" spans="2:39" x14ac:dyDescent="0.25">
      <c r="B27" s="51" t="s">
        <v>8</v>
      </c>
      <c r="C27" s="52"/>
      <c r="D27" s="52"/>
      <c r="E27" s="52"/>
      <c r="F27" s="52"/>
      <c r="H27" s="50"/>
      <c r="I27" s="50"/>
      <c r="J27" s="50"/>
      <c r="K27" s="50"/>
      <c r="L27" s="50"/>
      <c r="M27" s="50"/>
      <c r="N27" s="50"/>
      <c r="O27" s="50"/>
      <c r="P27" s="50"/>
      <c r="Q27" s="50"/>
      <c r="R27" s="50"/>
      <c r="S27" s="50"/>
      <c r="T27" s="50"/>
      <c r="U27" s="50"/>
      <c r="V27" s="50"/>
      <c r="W27" s="50"/>
      <c r="X27" s="50"/>
      <c r="Y27" s="3"/>
      <c r="Z27" s="3"/>
      <c r="AA27" s="3"/>
      <c r="AB27" s="3"/>
      <c r="AC27" s="3"/>
      <c r="AD27" s="3"/>
      <c r="AE27" s="3"/>
      <c r="AF27" s="3"/>
      <c r="AG27" s="3"/>
      <c r="AH27" s="3"/>
      <c r="AI27" s="3"/>
      <c r="AJ27" s="3"/>
      <c r="AK27" s="3"/>
      <c r="AL27" s="3"/>
      <c r="AM27" s="3"/>
    </row>
    <row r="28" spans="2:39" x14ac:dyDescent="0.25">
      <c r="B28" s="53"/>
      <c r="C28" s="54"/>
      <c r="D28" s="54"/>
      <c r="E28" s="54"/>
      <c r="F28" s="54"/>
      <c r="H28" s="50"/>
      <c r="I28" s="50"/>
      <c r="J28" s="50"/>
      <c r="K28" s="50"/>
      <c r="L28" s="50"/>
      <c r="M28" s="50"/>
      <c r="N28" s="50"/>
      <c r="O28" s="50"/>
      <c r="P28" s="50"/>
      <c r="Q28" s="50"/>
      <c r="R28" s="50"/>
      <c r="S28" s="50"/>
      <c r="T28" s="50"/>
      <c r="U28" s="50"/>
      <c r="V28" s="50"/>
      <c r="W28" s="50"/>
      <c r="X28" s="50"/>
      <c r="Y28" s="3"/>
      <c r="Z28" s="3"/>
      <c r="AA28" s="3"/>
      <c r="AB28" s="3"/>
      <c r="AC28" s="3"/>
      <c r="AD28" s="3"/>
      <c r="AE28" s="3"/>
      <c r="AF28" s="3"/>
      <c r="AG28" s="3"/>
      <c r="AH28" s="3"/>
      <c r="AI28" s="3"/>
      <c r="AJ28" s="3"/>
      <c r="AK28" s="3"/>
      <c r="AL28" s="3"/>
      <c r="AM28" s="3"/>
    </row>
    <row r="29" spans="2:39" x14ac:dyDescent="0.25">
      <c r="B29" s="34"/>
      <c r="C29" s="34"/>
      <c r="D29" s="34"/>
      <c r="E29" s="34"/>
      <c r="F29" s="34"/>
      <c r="H29" s="50"/>
      <c r="I29" s="50"/>
      <c r="J29" s="50"/>
      <c r="K29" s="50"/>
      <c r="L29" s="50"/>
      <c r="M29" s="50"/>
      <c r="N29" s="50"/>
      <c r="O29" s="50"/>
      <c r="P29" s="50"/>
      <c r="Q29" s="50"/>
      <c r="R29" s="50"/>
      <c r="S29" s="50"/>
      <c r="T29" s="50"/>
      <c r="U29" s="50"/>
      <c r="V29" s="50"/>
      <c r="W29" s="50"/>
      <c r="X29" s="50"/>
      <c r="Y29" s="3"/>
      <c r="Z29" s="3"/>
      <c r="AA29" s="3"/>
      <c r="AB29" s="3"/>
      <c r="AC29" s="3"/>
      <c r="AD29" s="3"/>
      <c r="AE29" s="3"/>
      <c r="AF29" s="3"/>
      <c r="AG29" s="3"/>
      <c r="AH29" s="3"/>
      <c r="AI29" s="3"/>
      <c r="AJ29" s="3"/>
      <c r="AK29" s="3"/>
      <c r="AL29" s="3"/>
      <c r="AM29" s="3"/>
    </row>
    <row r="30" spans="2:39" x14ac:dyDescent="0.25">
      <c r="H30" s="50"/>
      <c r="I30" s="50"/>
      <c r="J30" s="50"/>
      <c r="K30" s="50"/>
      <c r="L30" s="50"/>
      <c r="M30" s="50"/>
      <c r="N30" s="50"/>
      <c r="O30" s="50"/>
      <c r="P30" s="50"/>
      <c r="Q30" s="50"/>
      <c r="R30" s="50"/>
      <c r="S30" s="50"/>
      <c r="T30" s="50"/>
      <c r="U30" s="50"/>
      <c r="V30" s="50"/>
      <c r="W30" s="50"/>
      <c r="X30" s="50"/>
      <c r="Y30" s="3"/>
      <c r="Z30" s="3"/>
      <c r="AA30" s="3"/>
      <c r="AB30" s="3"/>
      <c r="AC30" s="3"/>
      <c r="AD30" s="3"/>
      <c r="AE30" s="3"/>
      <c r="AF30" s="3"/>
      <c r="AG30" s="3"/>
      <c r="AH30" s="3"/>
      <c r="AI30" s="3"/>
      <c r="AJ30" s="3"/>
      <c r="AK30" s="3"/>
      <c r="AL30" s="3"/>
      <c r="AM30" s="3"/>
    </row>
    <row r="31" spans="2:39" x14ac:dyDescent="0.25">
      <c r="H31" s="50"/>
      <c r="I31" s="50"/>
      <c r="J31" s="50"/>
      <c r="K31" s="50"/>
      <c r="L31" s="50"/>
      <c r="M31" s="50"/>
      <c r="N31" s="50"/>
      <c r="O31" s="50"/>
      <c r="P31" s="50"/>
      <c r="Q31" s="50"/>
      <c r="R31" s="50"/>
      <c r="S31" s="50"/>
      <c r="T31" s="50"/>
      <c r="U31" s="50"/>
      <c r="V31" s="50"/>
      <c r="W31" s="50"/>
      <c r="X31" s="50"/>
      <c r="Y31" s="3"/>
      <c r="Z31" s="3"/>
      <c r="AA31" s="3"/>
      <c r="AB31" s="3"/>
      <c r="AC31" s="3"/>
      <c r="AD31" s="3"/>
      <c r="AE31" s="3"/>
      <c r="AF31" s="3"/>
      <c r="AG31" s="3"/>
      <c r="AH31" s="3"/>
      <c r="AI31" s="3"/>
      <c r="AJ31" s="3"/>
      <c r="AK31" s="3"/>
      <c r="AL31" s="3"/>
      <c r="AM31" s="3"/>
    </row>
    <row r="32" spans="2:39" x14ac:dyDescent="0.25">
      <c r="B32" s="49" t="s">
        <v>9</v>
      </c>
      <c r="H32" s="50"/>
      <c r="I32" s="50"/>
      <c r="J32" s="50"/>
      <c r="K32" s="50"/>
      <c r="L32" s="50"/>
      <c r="M32" s="50"/>
      <c r="N32" s="50"/>
      <c r="O32" s="50"/>
      <c r="P32" s="50"/>
      <c r="Q32" s="50"/>
      <c r="R32" s="50"/>
      <c r="S32" s="50"/>
      <c r="T32" s="50"/>
      <c r="U32" s="50"/>
      <c r="V32" s="50"/>
      <c r="W32" s="50"/>
      <c r="X32" s="50"/>
      <c r="Y32" s="3"/>
      <c r="Z32" s="3"/>
      <c r="AA32" s="3"/>
      <c r="AB32" s="3"/>
      <c r="AC32" s="3"/>
      <c r="AD32" s="3"/>
      <c r="AE32" s="3"/>
      <c r="AF32" s="3"/>
      <c r="AG32" s="3"/>
      <c r="AH32" s="3"/>
      <c r="AI32" s="3"/>
      <c r="AJ32" s="3"/>
      <c r="AK32" s="3"/>
      <c r="AL32" s="3"/>
      <c r="AM32" s="3"/>
    </row>
    <row r="33" spans="8:39" x14ac:dyDescent="0.25">
      <c r="H33" s="50"/>
      <c r="I33" s="50"/>
      <c r="J33" s="50"/>
      <c r="K33" s="50"/>
      <c r="L33" s="50"/>
      <c r="M33" s="50"/>
      <c r="N33" s="50"/>
      <c r="O33" s="50"/>
      <c r="P33" s="50"/>
      <c r="Q33" s="50"/>
      <c r="R33" s="50"/>
      <c r="S33" s="50"/>
      <c r="T33" s="50"/>
      <c r="U33" s="50"/>
      <c r="V33" s="50"/>
      <c r="W33" s="50"/>
      <c r="X33" s="50"/>
      <c r="Y33" s="3"/>
      <c r="Z33" s="3"/>
      <c r="AA33" s="3"/>
      <c r="AB33" s="3"/>
      <c r="AC33" s="3"/>
      <c r="AD33" s="3"/>
      <c r="AE33" s="3"/>
      <c r="AF33" s="3"/>
      <c r="AG33" s="3"/>
      <c r="AH33" s="3"/>
      <c r="AI33" s="3"/>
      <c r="AJ33" s="3"/>
      <c r="AK33" s="3"/>
      <c r="AL33" s="3"/>
      <c r="AM33" s="3"/>
    </row>
    <row r="34" spans="8:39" x14ac:dyDescent="0.25">
      <c r="H34" s="50"/>
      <c r="I34" s="50"/>
      <c r="J34" s="50"/>
      <c r="K34" s="50"/>
      <c r="L34" s="50"/>
      <c r="M34" s="50"/>
      <c r="N34" s="50"/>
      <c r="O34" s="50"/>
      <c r="P34" s="50"/>
      <c r="Q34" s="50"/>
      <c r="R34" s="50"/>
      <c r="S34" s="50"/>
      <c r="T34" s="50"/>
      <c r="U34" s="50"/>
      <c r="V34" s="50"/>
      <c r="W34" s="50"/>
      <c r="X34" s="50"/>
    </row>
  </sheetData>
  <sheetProtection algorithmName="SHA-512" hashValue="D4aGp1GszfFqNzrgJkc2jc1rUn/CdUvp/OfxO5fGGZamkHfEqtM0D/MWu4OlJGOGUULmXs7+JY32XgpgVZj9MQ==" saltValue="hP1bt6TYRvgp+XdnbAqcYA==" spinCount="100000" sheet="1" objects="1" scenarios="1" selectLockedCells="1"/>
  <mergeCells count="8">
    <mergeCell ref="H12:X17"/>
    <mergeCell ref="H19:X34"/>
    <mergeCell ref="B15:F16"/>
    <mergeCell ref="B12:F13"/>
    <mergeCell ref="B18:F19"/>
    <mergeCell ref="B21:F22"/>
    <mergeCell ref="B24:F25"/>
    <mergeCell ref="B27:F28"/>
  </mergeCells>
  <hyperlinks>
    <hyperlink ref="B15:F16" location="'720'!A1" display="720 GLH Courses" xr:uid="{1CAE8ED3-F277-4AC2-966E-F1AAEBC826C6}"/>
    <hyperlink ref="B18:F19" location="'1080'!A1" display="1080 GLH Courses" xr:uid="{D5698E32-F2C7-49BD-A2E7-2BB7D41CA8F7}"/>
    <hyperlink ref="B21:F22" location="'0171-38'!A1" display="0171-38 Only" xr:uid="{7AD883C7-F1E3-40D4-B16E-AB5B5FCF5BFD}"/>
    <hyperlink ref="B24:F25" location="Simplified!A1" display="Simplified Calculators" xr:uid="{E597F5EA-6BE2-46FF-BFA8-0A9B1A8D2FD8}"/>
    <hyperlink ref="B27:F28" r:id="rId1" display="UCAS Points Calculator" xr:uid="{7CC4D52A-D9E5-47F9-A5E2-4CE8E21941C1}"/>
    <hyperlink ref="B12:F13" location="'120 360 450 540'!A1" display="120/360/450/540 GLH Courses" xr:uid="{1C8EAF21-12A7-42B6-8AE6-922A1E84167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32"/>
  <sheetViews>
    <sheetView showGridLines="0" showRowColHeaders="0" zoomScale="90" zoomScaleNormal="90" workbookViewId="0">
      <pane ySplit="4" topLeftCell="A5" activePane="bottomLeft" state="frozen"/>
      <selection pane="bottomLeft" activeCell="B6" sqref="B6"/>
    </sheetView>
  </sheetViews>
  <sheetFormatPr defaultColWidth="9.140625" defaultRowHeight="15" x14ac:dyDescent="0.25"/>
  <cols>
    <col min="1" max="1" width="2.5703125" customWidth="1"/>
    <col min="2" max="2" width="20.5703125" customWidth="1"/>
    <col min="3" max="3" width="17.5703125" customWidth="1"/>
    <col min="4" max="4" width="23.5703125" customWidth="1"/>
    <col min="5" max="5" width="14.5703125" customWidth="1"/>
    <col min="6" max="7" width="9.140625" hidden="1" customWidth="1"/>
    <col min="8" max="8" width="14.5703125" customWidth="1"/>
    <col min="9" max="10" width="9.140625" hidden="1" customWidth="1"/>
    <col min="11" max="11" width="19.5703125" customWidth="1"/>
    <col min="12" max="14" width="9.140625" hidden="1" customWidth="1"/>
    <col min="15" max="15" width="15.5703125" customWidth="1"/>
    <col min="16" max="18" width="9.140625" hidden="1" customWidth="1"/>
    <col min="19" max="19" width="22.28515625" customWidth="1"/>
    <col min="20" max="20" width="14.7109375" hidden="1" customWidth="1"/>
    <col min="21" max="21" width="18.7109375" customWidth="1"/>
    <col min="22" max="22" width="21.28515625" customWidth="1"/>
    <col min="23" max="23" width="9.140625" hidden="1" customWidth="1"/>
    <col min="24" max="24" width="11.28515625" hidden="1" customWidth="1"/>
    <col min="25" max="25" width="9.140625" hidden="1" customWidth="1"/>
    <col min="26" max="26" width="10.85546875" hidden="1" customWidth="1"/>
    <col min="27" max="27" width="16" hidden="1" customWidth="1"/>
    <col min="28" max="28" width="9.140625" hidden="1" customWidth="1"/>
    <col min="29" max="29" width="11.85546875" hidden="1" customWidth="1"/>
    <col min="30" max="30" width="12" hidden="1" customWidth="1"/>
    <col min="31" max="31" width="9.140625" hidden="1" customWidth="1"/>
    <col min="32" max="32" width="10.85546875" hidden="1" customWidth="1"/>
    <col min="33" max="33" width="21.85546875" customWidth="1"/>
    <col min="34" max="34" width="13.140625" hidden="1" customWidth="1"/>
    <col min="36" max="36" width="9.140625" hidden="1" customWidth="1"/>
  </cols>
  <sheetData>
    <row r="1" spans="1:36" s="19" customFormat="1" x14ac:dyDescent="0.25"/>
    <row r="2" spans="1:36" s="26" customFormat="1" x14ac:dyDescent="0.25"/>
    <row r="3" spans="1:36" s="26" customFormat="1" x14ac:dyDescent="0.25"/>
    <row r="4" spans="1:36" s="26" customFormat="1" x14ac:dyDescent="0.25">
      <c r="A4" s="27"/>
    </row>
    <row r="5" spans="1:36" x14ac:dyDescent="0.25">
      <c r="A5" s="7"/>
    </row>
    <row r="6" spans="1:36" s="33" customFormat="1" ht="20.100000000000001" customHeight="1" x14ac:dyDescent="0.25">
      <c r="A6" s="32"/>
      <c r="B6" s="48" t="s">
        <v>10</v>
      </c>
    </row>
    <row r="9" spans="1:36" x14ac:dyDescent="0.25">
      <c r="B9" s="56" t="s">
        <v>1</v>
      </c>
      <c r="C9" s="57"/>
      <c r="D9" s="10"/>
      <c r="E9" s="10"/>
      <c r="F9" s="8"/>
      <c r="G9" s="8"/>
      <c r="H9" s="8"/>
      <c r="I9" s="9"/>
      <c r="J9" s="9"/>
      <c r="K9" s="8"/>
      <c r="L9" s="9"/>
      <c r="M9" s="9"/>
      <c r="N9" s="9"/>
      <c r="O9" s="8"/>
      <c r="P9" s="1"/>
      <c r="Q9" s="1"/>
      <c r="R9" s="1"/>
      <c r="S9" s="2"/>
      <c r="T9" s="1"/>
      <c r="U9" s="2"/>
      <c r="V9" s="2"/>
      <c r="W9" s="2"/>
      <c r="X9" s="2"/>
      <c r="Y9" s="2"/>
      <c r="Z9" s="2"/>
      <c r="AA9" s="2"/>
      <c r="AB9" s="2"/>
      <c r="AC9" s="2"/>
      <c r="AD9" s="2"/>
      <c r="AE9" s="2"/>
      <c r="AF9" s="2"/>
      <c r="AH9" s="2" t="s">
        <v>11</v>
      </c>
    </row>
    <row r="10" spans="1:36" x14ac:dyDescent="0.25">
      <c r="B10" s="20" t="s">
        <v>12</v>
      </c>
      <c r="C10" s="20" t="s">
        <v>13</v>
      </c>
      <c r="D10" s="21" t="s">
        <v>14</v>
      </c>
      <c r="E10" s="21" t="s">
        <v>15</v>
      </c>
      <c r="F10" s="21"/>
      <c r="G10" s="21"/>
      <c r="H10" s="21" t="s">
        <v>16</v>
      </c>
      <c r="I10" s="22"/>
      <c r="J10" s="22"/>
      <c r="K10" s="21" t="s">
        <v>17</v>
      </c>
      <c r="L10" s="22"/>
      <c r="M10" s="22"/>
      <c r="N10" s="22"/>
      <c r="O10" s="21" t="s">
        <v>18</v>
      </c>
      <c r="P10" s="22" t="s">
        <v>19</v>
      </c>
      <c r="Q10" s="22" t="s">
        <v>20</v>
      </c>
      <c r="R10" s="22" t="s">
        <v>21</v>
      </c>
      <c r="S10" s="23" t="s">
        <v>22</v>
      </c>
      <c r="T10" s="22" t="s">
        <v>23</v>
      </c>
      <c r="U10" s="23" t="s">
        <v>24</v>
      </c>
      <c r="V10" s="24" t="s">
        <v>25</v>
      </c>
      <c r="W10" s="25"/>
      <c r="X10" s="25" t="s">
        <v>26</v>
      </c>
      <c r="Y10" s="25" t="s">
        <v>27</v>
      </c>
      <c r="Z10" s="25" t="s">
        <v>28</v>
      </c>
      <c r="AA10" s="25" t="s">
        <v>29</v>
      </c>
      <c r="AB10" s="25" t="s">
        <v>27</v>
      </c>
      <c r="AC10" s="25" t="s">
        <v>28</v>
      </c>
      <c r="AD10" s="25" t="s">
        <v>30</v>
      </c>
      <c r="AE10" s="25" t="s">
        <v>27</v>
      </c>
      <c r="AF10" s="25" t="s">
        <v>28</v>
      </c>
      <c r="AG10" s="24" t="s">
        <v>31</v>
      </c>
      <c r="AH10" s="2">
        <v>40</v>
      </c>
    </row>
    <row r="11" spans="1:36" x14ac:dyDescent="0.25">
      <c r="B11" s="11" t="s">
        <v>32</v>
      </c>
      <c r="C11" s="11" t="s">
        <v>33</v>
      </c>
      <c r="D11" s="28"/>
      <c r="E11" s="28"/>
      <c r="F11" s="12">
        <f>IF(Z11=2,G11-Y11-1,IF(Z11=1,G11-Y11,G11-Y11))</f>
        <v>0</v>
      </c>
      <c r="G11" s="12">
        <f>IF(Z11=2,H11-Y11-1,IF(Z11=1,H11-Y11-1,H11-Y11))</f>
        <v>0</v>
      </c>
      <c r="H11" s="13">
        <f>INT((K11-E11)/2)+E11</f>
        <v>0</v>
      </c>
      <c r="I11" s="12">
        <f>IF(AC11=2,J11-AB11-1,IF(AC11=1,J11-AB11,J11-AB11))</f>
        <v>0</v>
      </c>
      <c r="J11" s="12">
        <f>IF(AC11=2,K11-AB11-1,IF(AC11=1,K11-AB11-1,K11-AB11))</f>
        <v>0</v>
      </c>
      <c r="K11" s="28"/>
      <c r="L11" s="12">
        <f>IF(AF11=3,K11+AE11,IF(AF11=2,K11+AE11,IF(AF11=1,K11+AE11,K11+AE11)))</f>
        <v>15</v>
      </c>
      <c r="M11" s="12">
        <f>IF(AF11=3,L11+AE11+1,IF(AF11=2,L11+AE11,IF(AF11=1,L11+AE11,L11+AE11)))</f>
        <v>30</v>
      </c>
      <c r="N11" s="12">
        <f>IF(AF11=3,M11+AE11+1,IF(AF11=2,M11+AE11+1,IF(AF11=1,M11+AE11,M11+AE11)))</f>
        <v>45</v>
      </c>
      <c r="O11" s="28">
        <v>60</v>
      </c>
      <c r="P11" s="14">
        <f>IF(C11="Interval",AJ11,IF(AND(K11=""),0,IF(AND(E11=""),0,IF(AND(D11=0),0,IF(AND(D11&gt;=0,D11&lt;E11),0,IF(AND(D11&gt;=E11,D11&lt;F11),6,IF(AND(D11&gt;=F11,D11&lt;G11),8,IF(AND(D11&gt;=G11,D11&lt;H11),10,IF(AND(D11&gt;=H11,D11&lt;I11),12,IF(AND(D11&gt;=I11,D11&lt;J11),14,IF(AND(D11&gt;=J11,D11&lt;K11),16,IF(AND(D11&gt;=K11,D11&lt;L11),18,IF(AND(D11&gt;=L11,D11&lt;M11),20,IF(AND(D11&gt;=M11,D11&lt;N11),22,IF(AND(D11&gt;=N11,D11&lt;=O11),24)))))))))))))))</f>
        <v>0</v>
      </c>
      <c r="Q11" s="15">
        <v>0.4</v>
      </c>
      <c r="R11" s="15">
        <f>P11*Q11</f>
        <v>0</v>
      </c>
      <c r="S11" s="16" t="str">
        <f>IF(D11="","Incomplete",IF(AND(P11=FALSE),"Error in Student Result",IF(AND(P11&lt;6),"Fail",IF(AND(P11&gt;=6,P11&lt;12),"Pass",IF(AND(P11&gt;=12,P11&lt;18),"Merit",IF(AND(P11&gt;=18),"Distinction"))))))</f>
        <v>Incomplete</v>
      </c>
      <c r="T11" s="58">
        <f>SUM(R11:R12)</f>
        <v>0</v>
      </c>
      <c r="U11" s="55" t="str">
        <f>IF(AND(R12=0),"Incomplete",IF(AND(R11=0),"Incomplete",IF(AND(T11&gt;=6,T11&lt;11),"Pass (P)",IF(AND(T11&gt;=11,T11&lt;17),"Merit (M)",IF(AND(T11&gt;=17,T11&lt;20.5),"Distinction (D)",IF(AND(T11&gt;=20.5),"Distinction* (D*)",))))))</f>
        <v>Incomplete</v>
      </c>
      <c r="V11" s="55">
        <f>IF(AND(U11="Incomplete"),0,IF(AND(U11="Pass (P)"),16,IF(AND(U11="Merit (M)"),32,IF(AND(U11="Distinction (D)"),48,IF(AND(U11="Distinction* (D*)"),56,)))))</f>
        <v>0</v>
      </c>
      <c r="W11" s="17" t="s">
        <v>34</v>
      </c>
      <c r="X11" s="17">
        <f>H11-E11</f>
        <v>0</v>
      </c>
      <c r="Y11" s="17">
        <f>QUOTIENT(X11,X13)</f>
        <v>0</v>
      </c>
      <c r="Z11" s="17">
        <f>MOD(X11,X13)</f>
        <v>0</v>
      </c>
      <c r="AA11" s="17">
        <f>K11-H11</f>
        <v>0</v>
      </c>
      <c r="AB11" s="17">
        <f>QUOTIENT(AA11,X13)</f>
        <v>0</v>
      </c>
      <c r="AC11" s="17">
        <f>MOD(AA11,X13)</f>
        <v>0</v>
      </c>
      <c r="AD11" s="17">
        <f>((O11+1)-K11)</f>
        <v>61</v>
      </c>
      <c r="AE11" s="17">
        <f>QUOTIENT(AD11,AD13)</f>
        <v>15</v>
      </c>
      <c r="AF11" s="17">
        <f>MOD(AD11,AD13)</f>
        <v>1</v>
      </c>
      <c r="AG11" s="55">
        <f>IF(AND(U11="Incomplete"),0,IF(AND(U11="Pass (P)"),24,IF(AND(U11="Merit (M)"),48,IF(AND(U11="Distinction (D)"),72,IF(AND(U11="Distinction* (D*)"),84,)))))</f>
        <v>0</v>
      </c>
      <c r="AH11" s="2">
        <v>50</v>
      </c>
      <c r="AJ11" t="b">
        <f>IF(AND(D11="P1 (Low Pass)"),6,IF(AND(D11="P2 (Medium Pass)"),8,IF(AND(D11="P3 (High Pass)"),10,IF(AND(D11="M1 (Low Merit)"),12,IF(AND(D11="M2 (Medium Merit)"),14,IF(AND(D11="M3 (High Merit)"),16,IF(AND(D11="D1 (Low Distinction)"),18,IF(AND(D11="D2 (Medium Distinction)"),20,IF(AND(D11="D3 (High Distinction)"),22,IF(AND(D11="D4 (Highest Distinction)"),24))))))))))</f>
        <v>0</v>
      </c>
    </row>
    <row r="12" spans="1:36" x14ac:dyDescent="0.25">
      <c r="B12" s="11" t="s">
        <v>35</v>
      </c>
      <c r="C12" s="11" t="s">
        <v>33</v>
      </c>
      <c r="D12" s="28"/>
      <c r="E12" s="28"/>
      <c r="F12" s="12">
        <f>IF(Z12=2,G12-Y12-1,IF(Z12=1,G12-Y12,G12-Y12))</f>
        <v>0</v>
      </c>
      <c r="G12" s="12">
        <f>IF(Z12=2,H12-Y12-1,IF(Z12=1,H12-Y12-1,H12-Y12))</f>
        <v>0</v>
      </c>
      <c r="H12" s="13">
        <f>INT((K12-E12)/2)+E12</f>
        <v>0</v>
      </c>
      <c r="I12" s="12">
        <f>IF(AC12=2,J12-AB12-1,IF(AC12=1,J12-AB12,J12-AB12))</f>
        <v>0</v>
      </c>
      <c r="J12" s="12">
        <f>IF(AC12=2,K12-AB12-1,IF(AC12=1,K12-AB12-1,K12-AB12))</f>
        <v>0</v>
      </c>
      <c r="K12" s="28"/>
      <c r="L12" s="12">
        <f>IF(AF12=3,K12+AE12,IF(AF12=2,K12+AE12,IF(AF12=1,K12+AE12,K12+AE12)))</f>
        <v>15</v>
      </c>
      <c r="M12" s="12">
        <f>IF(AF12=3,L12+AE12+1,IF(AF12=2,L12+AE12,IF(AF12=1,L12+AE12,L12+AE12)))</f>
        <v>30</v>
      </c>
      <c r="N12" s="12">
        <f>IF(AF12=3,M12+AE12+1,IF(AF12=2,M12+AE12+1,IF(AF12=1,M12+AE12,M12+AE12)))</f>
        <v>45</v>
      </c>
      <c r="O12" s="13">
        <v>60</v>
      </c>
      <c r="P12" s="15">
        <f>IF(C12="Interval",AJ12,IF(AND(K12=""),0,IF(AND(E12=""),0,IF(AND(D12=0),0,IF(AND(D12&gt;=0,D12&lt;E12),0,IF(AND(D12&gt;=E12,D12&lt;F12),6,IF(AND(D12&gt;=F12,D12&lt;G12),8,IF(AND(D12&gt;=G12,D12&lt;H12),10,IF(AND(D12&gt;=H12,D12&lt;I12),12,IF(AND(D12&gt;=I12,D12&lt;J12),14,IF(AND(D12&gt;=J12,D12&lt;K12),16,IF(AND(D12&gt;=K12,D12&lt;L12),18,IF(AND(D12&gt;=L12,D12&lt;M12),20,IF(AND(D12&gt;=M12,D12&lt;N12),22,IF(AND(D12&gt;=N12,D12&lt;=O12),24)))))))))))))))</f>
        <v>0</v>
      </c>
      <c r="Q12" s="15">
        <v>0.6</v>
      </c>
      <c r="R12" s="15">
        <f>P12*Q12</f>
        <v>0</v>
      </c>
      <c r="S12" s="18" t="str">
        <f>IF(D12="","Incomplete",IF(AND(P12=FALSE),"Error in Student Result",IF(AND(P12&lt;6),"Fail",IF(AND(P12&gt;=6,P12&lt;12),"Pass",IF(AND(P12&gt;=12,P12&lt;18),"Merit",IF(AND(P12&gt;=18),"Distinction"))))))</f>
        <v>Incomplete</v>
      </c>
      <c r="T12" s="58"/>
      <c r="U12" s="55"/>
      <c r="V12" s="55"/>
      <c r="W12" s="17" t="s">
        <v>34</v>
      </c>
      <c r="X12" s="17">
        <f>H12-E12</f>
        <v>0</v>
      </c>
      <c r="Y12" s="17">
        <f>QUOTIENT(X12,X13)</f>
        <v>0</v>
      </c>
      <c r="Z12" s="17">
        <f>MOD(X12,X13)</f>
        <v>0</v>
      </c>
      <c r="AA12" s="17">
        <f>K12-H12</f>
        <v>0</v>
      </c>
      <c r="AB12" s="17">
        <f>QUOTIENT(AA12,X13)</f>
        <v>0</v>
      </c>
      <c r="AC12" s="17">
        <f>MOD(AA12,X13)</f>
        <v>0</v>
      </c>
      <c r="AD12" s="17">
        <f>((O12+1)-K12)</f>
        <v>61</v>
      </c>
      <c r="AE12" s="17">
        <f>QUOTIENT(AD12,AD13)</f>
        <v>15</v>
      </c>
      <c r="AF12" s="17">
        <f>MOD(AD12,AD13)</f>
        <v>1</v>
      </c>
      <c r="AG12" s="55"/>
      <c r="AH12" s="2">
        <v>60</v>
      </c>
      <c r="AJ12" t="b">
        <f>IF(AND(D12="P1 (Low Pass)"),6,IF(AND(D12="P2 (Medium Pass)"),8,IF(AND(D12="P3 (High Pass)"),10,IF(AND(D12="M1 (Low Merit)"),12,IF(AND(D12="M2 (Medium Merit)"),14,IF(AND(D12="M3 (High Merit)"),16,IF(AND(D12="D1 (Low Distinction)"),18,IF(AND(D12="D2 (Medium Distinction)"),20,IF(AND(D12="D3 (High Distinction)"),22,IF(AND(D12="D4 (Highest Distinction)"),24))))))))))</f>
        <v>0</v>
      </c>
    </row>
    <row r="13" spans="1:36" x14ac:dyDescent="0.25">
      <c r="B13" s="2"/>
      <c r="C13" s="2"/>
      <c r="D13" s="2"/>
      <c r="E13" s="2"/>
      <c r="F13" s="2"/>
      <c r="G13" s="2"/>
      <c r="H13" s="2"/>
      <c r="I13" s="1"/>
      <c r="J13" s="1"/>
      <c r="K13" s="2"/>
      <c r="L13" s="1"/>
      <c r="M13" s="1"/>
      <c r="N13" s="1"/>
      <c r="O13" s="2"/>
      <c r="P13" s="1"/>
      <c r="Q13" s="1"/>
      <c r="R13" s="1"/>
      <c r="S13" s="2"/>
      <c r="T13" s="1"/>
      <c r="U13" s="2"/>
      <c r="V13" s="2"/>
      <c r="W13" s="2" t="s">
        <v>36</v>
      </c>
      <c r="X13" s="2">
        <v>3</v>
      </c>
      <c r="Y13" s="2"/>
      <c r="Z13" s="2"/>
      <c r="AA13" s="2"/>
      <c r="AB13" s="2"/>
      <c r="AC13" s="2"/>
      <c r="AD13" s="2">
        <v>4</v>
      </c>
      <c r="AE13" s="2"/>
      <c r="AF13" s="2"/>
      <c r="AH13" s="2">
        <v>65</v>
      </c>
    </row>
    <row r="14" spans="1:36" x14ac:dyDescent="0.25">
      <c r="AH14" s="2">
        <v>70</v>
      </c>
    </row>
    <row r="15" spans="1:36" ht="15" customHeight="1" x14ac:dyDescent="0.25">
      <c r="B15" s="50" t="s">
        <v>2</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2">
        <v>75</v>
      </c>
    </row>
    <row r="16" spans="1:36" ht="15" customHeight="1" x14ac:dyDescent="0.25">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2">
        <v>80</v>
      </c>
    </row>
    <row r="17" spans="2:34" ht="15" customHeight="1" x14ac:dyDescent="0.25">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2">
        <v>90</v>
      </c>
    </row>
    <row r="18" spans="2:34" x14ac:dyDescent="0.25">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2">
        <v>100</v>
      </c>
    </row>
    <row r="19" spans="2:34" ht="15" customHeight="1" x14ac:dyDescent="0.25">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2:34" ht="15" customHeight="1" x14ac:dyDescent="0.2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2:34" ht="15" customHeight="1" x14ac:dyDescent="0.25">
      <c r="B21" s="50" t="s">
        <v>37</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2:34" ht="15" customHeight="1" x14ac:dyDescent="0.25">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2:34" x14ac:dyDescent="0.25">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2:34" x14ac:dyDescent="0.25">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2:34" x14ac:dyDescent="0.25">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2:34" x14ac:dyDescent="0.25">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4" x14ac:dyDescent="0.25">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2:34" x14ac:dyDescent="0.25">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2:34" x14ac:dyDescent="0.25">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2:34" x14ac:dyDescent="0.25">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2:34" x14ac:dyDescent="0.2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2:34" x14ac:dyDescent="0.2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sheetData>
  <sheetProtection algorithmName="SHA-512" hashValue="QYhl5bKP6uSQ4b38mc6169PGM/ZP/wuylkexwDtg6T7Frbhp1HeBnwFdEbAzTx0Bqqq3WXEpi9j9C/LZz28uYQ==" saltValue="6+G+5IIVKfwdF9hvV0t/aQ==" spinCount="100000" sheet="1" objects="1" scenarios="1" selectLockedCells="1"/>
  <mergeCells count="7">
    <mergeCell ref="B21:AG30"/>
    <mergeCell ref="B15:AG19"/>
    <mergeCell ref="AG11:AG12"/>
    <mergeCell ref="B9:C9"/>
    <mergeCell ref="T11:T12"/>
    <mergeCell ref="U11:U12"/>
    <mergeCell ref="V11:V12"/>
  </mergeCells>
  <conditionalFormatting sqref="E11:E12">
    <cfRule type="expression" dxfId="6" priority="4">
      <formula>C11="interval"</formula>
    </cfRule>
  </conditionalFormatting>
  <conditionalFormatting sqref="H11:H12">
    <cfRule type="expression" dxfId="5" priority="2">
      <formula>C11="Interval"</formula>
    </cfRule>
  </conditionalFormatting>
  <conditionalFormatting sqref="K11:K12">
    <cfRule type="expression" dxfId="4" priority="3">
      <formula>C11="Interval"</formula>
    </cfRule>
  </conditionalFormatting>
  <conditionalFormatting sqref="O11:O12">
    <cfRule type="expression" dxfId="3" priority="1">
      <formula>C11="Interval"</formula>
    </cfRule>
  </conditionalFormatting>
  <dataValidations count="4">
    <dataValidation type="whole" showInputMessage="1" showErrorMessage="1" sqref="K11:K12" xr:uid="{00000000-0002-0000-0100-000001000000}">
      <formula1>E11+2</formula1>
      <formula2>O11-1</formula2>
    </dataValidation>
    <dataValidation type="whole" allowBlank="1" showInputMessage="1" showErrorMessage="1" sqref="E11:E12" xr:uid="{00000000-0002-0000-0100-000002000000}">
      <formula1>1</formula1>
      <formula2>K11-2</formula2>
    </dataValidation>
    <dataValidation type="list" allowBlank="1" showInputMessage="1" showErrorMessage="1" sqref="O11" xr:uid="{00000000-0002-0000-0100-000003000000}">
      <formula1>$AH$10:$AH$18</formula1>
    </dataValidation>
    <dataValidation type="list" allowBlank="1" showInputMessage="1" showErrorMessage="1" sqref="C11:C12" xr:uid="{A086F142-7E92-48DA-B585-FDD4A1F0CC14}">
      <formula1>"Marks, Interval"</formula1>
    </dataValidation>
  </dataValidations>
  <hyperlinks>
    <hyperlink ref="B6" location="Menu!A1" display="MENU" xr:uid="{F0215246-B82F-47C1-92FE-1E38357DE1FC}"/>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AED16EF-B461-44BB-ABA7-2D17F42DFB27}">
          <x14:formula1>
            <xm:f>IF(C11="Interval",DV!$D$2:$D$11,DV!$D$13:$D$112)</xm:f>
          </x14:formula1>
          <xm:sqref>D11</xm:sqref>
        </x14:dataValidation>
        <x14:dataValidation type="list" allowBlank="1" showInputMessage="1" showErrorMessage="1" xr:uid="{3F04FEC0-6151-4AC1-8E24-79B82C733514}">
          <x14:formula1>
            <xm:f>IF(C12="Interval",DV!$D$2:$D$11,DV!$D$13:$D$72)</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1591B-FC5E-4FF5-BC7C-741B0D71F5AD}">
  <sheetPr codeName="Sheet3"/>
  <dimension ref="B2:D112"/>
  <sheetViews>
    <sheetView workbookViewId="0">
      <selection activeCell="F14" sqref="F14"/>
    </sheetView>
  </sheetViews>
  <sheetFormatPr defaultRowHeight="15" x14ac:dyDescent="0.25"/>
  <cols>
    <col min="4" max="4" width="23" bestFit="1" customWidth="1"/>
  </cols>
  <sheetData>
    <row r="2" spans="2:4" x14ac:dyDescent="0.25">
      <c r="B2" s="6" t="s">
        <v>38</v>
      </c>
      <c r="D2" t="s">
        <v>39</v>
      </c>
    </row>
    <row r="3" spans="2:4" x14ac:dyDescent="0.25">
      <c r="D3" t="s">
        <v>40</v>
      </c>
    </row>
    <row r="4" spans="2:4" x14ac:dyDescent="0.25">
      <c r="D4" t="s">
        <v>41</v>
      </c>
    </row>
    <row r="5" spans="2:4" x14ac:dyDescent="0.25">
      <c r="D5" t="s">
        <v>42</v>
      </c>
    </row>
    <row r="6" spans="2:4" x14ac:dyDescent="0.25">
      <c r="D6" t="s">
        <v>43</v>
      </c>
    </row>
    <row r="7" spans="2:4" x14ac:dyDescent="0.25">
      <c r="D7" t="s">
        <v>44</v>
      </c>
    </row>
    <row r="8" spans="2:4" x14ac:dyDescent="0.25">
      <c r="D8" t="s">
        <v>45</v>
      </c>
    </row>
    <row r="9" spans="2:4" x14ac:dyDescent="0.25">
      <c r="D9" t="s">
        <v>46</v>
      </c>
    </row>
    <row r="10" spans="2:4" x14ac:dyDescent="0.25">
      <c r="D10" t="s">
        <v>47</v>
      </c>
    </row>
    <row r="11" spans="2:4" x14ac:dyDescent="0.25">
      <c r="D11" t="s">
        <v>48</v>
      </c>
    </row>
    <row r="13" spans="2:4" x14ac:dyDescent="0.25">
      <c r="B13" s="6" t="s">
        <v>49</v>
      </c>
      <c r="D13">
        <v>1</v>
      </c>
    </row>
    <row r="14" spans="2:4" x14ac:dyDescent="0.25">
      <c r="D14">
        <v>2</v>
      </c>
    </row>
    <row r="15" spans="2:4" x14ac:dyDescent="0.25">
      <c r="D15">
        <v>3</v>
      </c>
    </row>
    <row r="16" spans="2:4" x14ac:dyDescent="0.25">
      <c r="D16">
        <v>4</v>
      </c>
    </row>
    <row r="17" spans="4:4" x14ac:dyDescent="0.25">
      <c r="D17">
        <v>5</v>
      </c>
    </row>
    <row r="18" spans="4:4" x14ac:dyDescent="0.25">
      <c r="D18">
        <v>6</v>
      </c>
    </row>
    <row r="19" spans="4:4" x14ac:dyDescent="0.25">
      <c r="D19">
        <v>7</v>
      </c>
    </row>
    <row r="20" spans="4:4" x14ac:dyDescent="0.25">
      <c r="D20">
        <v>8</v>
      </c>
    </row>
    <row r="21" spans="4:4" x14ac:dyDescent="0.25">
      <c r="D21">
        <v>9</v>
      </c>
    </row>
    <row r="22" spans="4:4" x14ac:dyDescent="0.25">
      <c r="D22">
        <v>10</v>
      </c>
    </row>
    <row r="23" spans="4:4" x14ac:dyDescent="0.25">
      <c r="D23">
        <v>11</v>
      </c>
    </row>
    <row r="24" spans="4:4" x14ac:dyDescent="0.25">
      <c r="D24">
        <v>12</v>
      </c>
    </row>
    <row r="25" spans="4:4" x14ac:dyDescent="0.25">
      <c r="D25">
        <v>13</v>
      </c>
    </row>
    <row r="26" spans="4:4" x14ac:dyDescent="0.25">
      <c r="D26">
        <v>14</v>
      </c>
    </row>
    <row r="27" spans="4:4" x14ac:dyDescent="0.25">
      <c r="D27">
        <v>15</v>
      </c>
    </row>
    <row r="28" spans="4:4" x14ac:dyDescent="0.25">
      <c r="D28">
        <v>16</v>
      </c>
    </row>
    <row r="29" spans="4:4" x14ac:dyDescent="0.25">
      <c r="D29">
        <v>17</v>
      </c>
    </row>
    <row r="30" spans="4:4" x14ac:dyDescent="0.25">
      <c r="D30">
        <v>18</v>
      </c>
    </row>
    <row r="31" spans="4:4" x14ac:dyDescent="0.25">
      <c r="D31">
        <v>19</v>
      </c>
    </row>
    <row r="32" spans="4:4" x14ac:dyDescent="0.25">
      <c r="D32">
        <v>20</v>
      </c>
    </row>
    <row r="33" spans="4:4" x14ac:dyDescent="0.25">
      <c r="D33">
        <v>21</v>
      </c>
    </row>
    <row r="34" spans="4:4" x14ac:dyDescent="0.25">
      <c r="D34">
        <v>22</v>
      </c>
    </row>
    <row r="35" spans="4:4" x14ac:dyDescent="0.25">
      <c r="D35">
        <v>23</v>
      </c>
    </row>
    <row r="36" spans="4:4" x14ac:dyDescent="0.25">
      <c r="D36">
        <v>24</v>
      </c>
    </row>
    <row r="37" spans="4:4" x14ac:dyDescent="0.25">
      <c r="D37">
        <v>25</v>
      </c>
    </row>
    <row r="38" spans="4:4" x14ac:dyDescent="0.25">
      <c r="D38">
        <v>26</v>
      </c>
    </row>
    <row r="39" spans="4:4" x14ac:dyDescent="0.25">
      <c r="D39">
        <v>27</v>
      </c>
    </row>
    <row r="40" spans="4:4" x14ac:dyDescent="0.25">
      <c r="D40">
        <v>28</v>
      </c>
    </row>
    <row r="41" spans="4:4" x14ac:dyDescent="0.25">
      <c r="D41">
        <v>29</v>
      </c>
    </row>
    <row r="42" spans="4:4" x14ac:dyDescent="0.25">
      <c r="D42">
        <v>30</v>
      </c>
    </row>
    <row r="43" spans="4:4" x14ac:dyDescent="0.25">
      <c r="D43">
        <v>31</v>
      </c>
    </row>
    <row r="44" spans="4:4" x14ac:dyDescent="0.25">
      <c r="D44">
        <v>32</v>
      </c>
    </row>
    <row r="45" spans="4:4" x14ac:dyDescent="0.25">
      <c r="D45">
        <v>33</v>
      </c>
    </row>
    <row r="46" spans="4:4" x14ac:dyDescent="0.25">
      <c r="D46">
        <v>34</v>
      </c>
    </row>
    <row r="47" spans="4:4" x14ac:dyDescent="0.25">
      <c r="D47">
        <v>35</v>
      </c>
    </row>
    <row r="48" spans="4:4" x14ac:dyDescent="0.25">
      <c r="D48">
        <v>36</v>
      </c>
    </row>
    <row r="49" spans="4:4" x14ac:dyDescent="0.25">
      <c r="D49">
        <v>37</v>
      </c>
    </row>
    <row r="50" spans="4:4" x14ac:dyDescent="0.25">
      <c r="D50">
        <v>38</v>
      </c>
    </row>
    <row r="51" spans="4:4" x14ac:dyDescent="0.25">
      <c r="D51">
        <v>39</v>
      </c>
    </row>
    <row r="52" spans="4:4" x14ac:dyDescent="0.25">
      <c r="D52">
        <v>40</v>
      </c>
    </row>
    <row r="53" spans="4:4" x14ac:dyDescent="0.25">
      <c r="D53">
        <v>41</v>
      </c>
    </row>
    <row r="54" spans="4:4" x14ac:dyDescent="0.25">
      <c r="D54">
        <v>42</v>
      </c>
    </row>
    <row r="55" spans="4:4" x14ac:dyDescent="0.25">
      <c r="D55">
        <v>43</v>
      </c>
    </row>
    <row r="56" spans="4:4" x14ac:dyDescent="0.25">
      <c r="D56">
        <v>44</v>
      </c>
    </row>
    <row r="57" spans="4:4" x14ac:dyDescent="0.25">
      <c r="D57">
        <v>45</v>
      </c>
    </row>
    <row r="58" spans="4:4" x14ac:dyDescent="0.25">
      <c r="D58">
        <v>46</v>
      </c>
    </row>
    <row r="59" spans="4:4" x14ac:dyDescent="0.25">
      <c r="D59">
        <v>47</v>
      </c>
    </row>
    <row r="60" spans="4:4" x14ac:dyDescent="0.25">
      <c r="D60">
        <v>48</v>
      </c>
    </row>
    <row r="61" spans="4:4" x14ac:dyDescent="0.25">
      <c r="D61">
        <v>49</v>
      </c>
    </row>
    <row r="62" spans="4:4" x14ac:dyDescent="0.25">
      <c r="D62">
        <v>50</v>
      </c>
    </row>
    <row r="63" spans="4:4" x14ac:dyDescent="0.25">
      <c r="D63">
        <v>51</v>
      </c>
    </row>
    <row r="64" spans="4:4" x14ac:dyDescent="0.25">
      <c r="D64">
        <v>52</v>
      </c>
    </row>
    <row r="65" spans="4:4" x14ac:dyDescent="0.25">
      <c r="D65">
        <v>53</v>
      </c>
    </row>
    <row r="66" spans="4:4" x14ac:dyDescent="0.25">
      <c r="D66">
        <v>54</v>
      </c>
    </row>
    <row r="67" spans="4:4" x14ac:dyDescent="0.25">
      <c r="D67">
        <v>55</v>
      </c>
    </row>
    <row r="68" spans="4:4" x14ac:dyDescent="0.25">
      <c r="D68">
        <v>56</v>
      </c>
    </row>
    <row r="69" spans="4:4" x14ac:dyDescent="0.25">
      <c r="D69">
        <v>57</v>
      </c>
    </row>
    <row r="70" spans="4:4" x14ac:dyDescent="0.25">
      <c r="D70">
        <v>58</v>
      </c>
    </row>
    <row r="71" spans="4:4" x14ac:dyDescent="0.25">
      <c r="D71">
        <v>59</v>
      </c>
    </row>
    <row r="72" spans="4:4" x14ac:dyDescent="0.25">
      <c r="D72">
        <v>60</v>
      </c>
    </row>
    <row r="73" spans="4:4" x14ac:dyDescent="0.25">
      <c r="D73">
        <v>61</v>
      </c>
    </row>
    <row r="74" spans="4:4" x14ac:dyDescent="0.25">
      <c r="D74">
        <v>62</v>
      </c>
    </row>
    <row r="75" spans="4:4" x14ac:dyDescent="0.25">
      <c r="D75">
        <v>63</v>
      </c>
    </row>
    <row r="76" spans="4:4" x14ac:dyDescent="0.25">
      <c r="D76">
        <v>64</v>
      </c>
    </row>
    <row r="77" spans="4:4" x14ac:dyDescent="0.25">
      <c r="D77">
        <v>65</v>
      </c>
    </row>
    <row r="78" spans="4:4" x14ac:dyDescent="0.25">
      <c r="D78">
        <v>66</v>
      </c>
    </row>
    <row r="79" spans="4:4" x14ac:dyDescent="0.25">
      <c r="D79">
        <v>67</v>
      </c>
    </row>
    <row r="80" spans="4:4" x14ac:dyDescent="0.25">
      <c r="D80">
        <v>68</v>
      </c>
    </row>
    <row r="81" spans="4:4" x14ac:dyDescent="0.25">
      <c r="D81">
        <v>69</v>
      </c>
    </row>
    <row r="82" spans="4:4" x14ac:dyDescent="0.25">
      <c r="D82">
        <v>70</v>
      </c>
    </row>
    <row r="83" spans="4:4" x14ac:dyDescent="0.25">
      <c r="D83">
        <v>71</v>
      </c>
    </row>
    <row r="84" spans="4:4" x14ac:dyDescent="0.25">
      <c r="D84">
        <v>72</v>
      </c>
    </row>
    <row r="85" spans="4:4" x14ac:dyDescent="0.25">
      <c r="D85">
        <v>73</v>
      </c>
    </row>
    <row r="86" spans="4:4" x14ac:dyDescent="0.25">
      <c r="D86">
        <v>74</v>
      </c>
    </row>
    <row r="87" spans="4:4" x14ac:dyDescent="0.25">
      <c r="D87">
        <v>75</v>
      </c>
    </row>
    <row r="88" spans="4:4" x14ac:dyDescent="0.25">
      <c r="D88">
        <v>76</v>
      </c>
    </row>
    <row r="89" spans="4:4" x14ac:dyDescent="0.25">
      <c r="D89">
        <v>77</v>
      </c>
    </row>
    <row r="90" spans="4:4" x14ac:dyDescent="0.25">
      <c r="D90">
        <v>78</v>
      </c>
    </row>
    <row r="91" spans="4:4" x14ac:dyDescent="0.25">
      <c r="D91">
        <v>79</v>
      </c>
    </row>
    <row r="92" spans="4:4" x14ac:dyDescent="0.25">
      <c r="D92">
        <v>80</v>
      </c>
    </row>
    <row r="93" spans="4:4" x14ac:dyDescent="0.25">
      <c r="D93">
        <v>81</v>
      </c>
    </row>
    <row r="94" spans="4:4" x14ac:dyDescent="0.25">
      <c r="D94">
        <v>82</v>
      </c>
    </row>
    <row r="95" spans="4:4" x14ac:dyDescent="0.25">
      <c r="D95">
        <v>83</v>
      </c>
    </row>
    <row r="96" spans="4:4" x14ac:dyDescent="0.25">
      <c r="D96">
        <v>84</v>
      </c>
    </row>
    <row r="97" spans="4:4" x14ac:dyDescent="0.25">
      <c r="D97">
        <v>85</v>
      </c>
    </row>
    <row r="98" spans="4:4" x14ac:dyDescent="0.25">
      <c r="D98">
        <v>86</v>
      </c>
    </row>
    <row r="99" spans="4:4" x14ac:dyDescent="0.25">
      <c r="D99">
        <v>87</v>
      </c>
    </row>
    <row r="100" spans="4:4" x14ac:dyDescent="0.25">
      <c r="D100">
        <v>88</v>
      </c>
    </row>
    <row r="101" spans="4:4" x14ac:dyDescent="0.25">
      <c r="D101">
        <v>89</v>
      </c>
    </row>
    <row r="102" spans="4:4" x14ac:dyDescent="0.25">
      <c r="D102">
        <v>90</v>
      </c>
    </row>
    <row r="103" spans="4:4" x14ac:dyDescent="0.25">
      <c r="D103">
        <v>91</v>
      </c>
    </row>
    <row r="104" spans="4:4" x14ac:dyDescent="0.25">
      <c r="D104">
        <v>92</v>
      </c>
    </row>
    <row r="105" spans="4:4" x14ac:dyDescent="0.25">
      <c r="D105">
        <v>93</v>
      </c>
    </row>
    <row r="106" spans="4:4" x14ac:dyDescent="0.25">
      <c r="D106">
        <v>94</v>
      </c>
    </row>
    <row r="107" spans="4:4" x14ac:dyDescent="0.25">
      <c r="D107">
        <v>95</v>
      </c>
    </row>
    <row r="108" spans="4:4" x14ac:dyDescent="0.25">
      <c r="D108">
        <v>96</v>
      </c>
    </row>
    <row r="109" spans="4:4" x14ac:dyDescent="0.25">
      <c r="D109">
        <v>97</v>
      </c>
    </row>
    <row r="110" spans="4:4" x14ac:dyDescent="0.25">
      <c r="D110">
        <v>98</v>
      </c>
    </row>
    <row r="111" spans="4:4" x14ac:dyDescent="0.25">
      <c r="D111">
        <v>99</v>
      </c>
    </row>
    <row r="112" spans="4:4" x14ac:dyDescent="0.25">
      <c r="D112">
        <v>100</v>
      </c>
    </row>
  </sheetData>
  <sheetProtection algorithmName="SHA-512" hashValue="jss8VM3ixcLtPv61/YLfMlqMKe5uBZ2R6IafpnBJj/HqxpAZOVmqoMGC1FOPoQPvzmhzWhImDpcCMq8xylzWAA==" saltValue="CMv940jt9B+7xi9isOJMWA==" spinCount="100000" sheet="1" objects="1" scenarios="1"/>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J42"/>
  <sheetViews>
    <sheetView showGridLines="0" showRowColHeaders="0" zoomScale="90" zoomScaleNormal="90" workbookViewId="0">
      <pane ySplit="4" topLeftCell="A5" activePane="bottomLeft" state="frozen"/>
      <selection pane="bottomLeft" activeCell="B6" sqref="B6"/>
    </sheetView>
  </sheetViews>
  <sheetFormatPr defaultColWidth="9.140625" defaultRowHeight="15" x14ac:dyDescent="0.25"/>
  <cols>
    <col min="1" max="1" width="2.5703125" customWidth="1"/>
    <col min="2" max="2" width="20.5703125" customWidth="1"/>
    <col min="3" max="3" width="17.5703125" customWidth="1"/>
    <col min="4" max="4" width="23.5703125" customWidth="1"/>
    <col min="5" max="5" width="14.5703125" customWidth="1"/>
    <col min="6" max="7" width="0" hidden="1" customWidth="1"/>
    <col min="8" max="8" width="14.5703125" customWidth="1"/>
    <col min="9" max="10" width="0" hidden="1" customWidth="1"/>
    <col min="11" max="11" width="19.5703125" customWidth="1"/>
    <col min="12" max="14" width="9.140625" hidden="1" customWidth="1"/>
    <col min="15" max="15" width="15.5703125" customWidth="1"/>
    <col min="16" max="16" width="9.140625" hidden="1" customWidth="1"/>
    <col min="17" max="17" width="11.140625" hidden="1" customWidth="1"/>
    <col min="18" max="18" width="16.28515625" hidden="1" customWidth="1"/>
    <col min="19" max="19" width="21.7109375" customWidth="1"/>
    <col min="20" max="20" width="15.85546875" hidden="1" customWidth="1"/>
    <col min="21" max="21" width="30.85546875" customWidth="1"/>
    <col min="22" max="22" width="19.42578125" customWidth="1"/>
    <col min="23" max="32" width="9.140625" hidden="1" customWidth="1"/>
    <col min="33" max="33" width="1.140625" customWidth="1"/>
    <col min="34" max="34" width="12.85546875" hidden="1" customWidth="1"/>
    <col min="36" max="36" width="0" hidden="1" customWidth="1"/>
  </cols>
  <sheetData>
    <row r="1" spans="1:36" s="19" customFormat="1" x14ac:dyDescent="0.25"/>
    <row r="2" spans="1:36" s="26" customFormat="1" x14ac:dyDescent="0.25"/>
    <row r="3" spans="1:36" s="26" customFormat="1" x14ac:dyDescent="0.25"/>
    <row r="4" spans="1:36" s="26" customFormat="1" x14ac:dyDescent="0.25">
      <c r="A4" s="27"/>
    </row>
    <row r="6" spans="1:36" s="33" customFormat="1" ht="20.100000000000001" customHeight="1" x14ac:dyDescent="0.25">
      <c r="A6" s="32"/>
      <c r="B6" s="48" t="s">
        <v>10</v>
      </c>
    </row>
    <row r="9" spans="1:36" x14ac:dyDescent="0.25">
      <c r="B9" s="59" t="s">
        <v>3</v>
      </c>
      <c r="C9" s="59"/>
      <c r="D9" s="4"/>
      <c r="E9" s="2"/>
      <c r="F9" s="2"/>
      <c r="G9" s="2"/>
      <c r="H9" s="2"/>
      <c r="I9" s="1"/>
      <c r="J9" s="1"/>
      <c r="K9" s="2"/>
      <c r="L9" s="1"/>
      <c r="M9" s="1"/>
      <c r="N9" s="1"/>
      <c r="O9" s="2"/>
      <c r="P9" s="1"/>
      <c r="Q9" s="1"/>
      <c r="R9" s="1"/>
      <c r="S9" s="2"/>
      <c r="T9" s="1"/>
      <c r="U9" s="2"/>
      <c r="V9" s="2"/>
      <c r="W9" s="2"/>
      <c r="X9" s="2"/>
      <c r="Y9" s="2"/>
      <c r="Z9" s="2"/>
      <c r="AA9" s="2"/>
      <c r="AB9" s="2"/>
      <c r="AC9" s="2"/>
      <c r="AD9" s="2"/>
      <c r="AE9" s="2"/>
      <c r="AF9" s="2"/>
      <c r="AH9" s="2" t="s">
        <v>11</v>
      </c>
    </row>
    <row r="10" spans="1:36" x14ac:dyDescent="0.25">
      <c r="B10" s="21" t="s">
        <v>12</v>
      </c>
      <c r="C10" s="21" t="s">
        <v>13</v>
      </c>
      <c r="D10" s="21" t="s">
        <v>14</v>
      </c>
      <c r="E10" s="21" t="s">
        <v>15</v>
      </c>
      <c r="F10" s="21"/>
      <c r="G10" s="21"/>
      <c r="H10" s="21" t="s">
        <v>16</v>
      </c>
      <c r="I10" s="22"/>
      <c r="J10" s="22"/>
      <c r="K10" s="21" t="s">
        <v>17</v>
      </c>
      <c r="L10" s="22"/>
      <c r="M10" s="22"/>
      <c r="N10" s="22"/>
      <c r="O10" s="21" t="s">
        <v>18</v>
      </c>
      <c r="P10" s="22" t="s">
        <v>19</v>
      </c>
      <c r="Q10" s="22" t="s">
        <v>20</v>
      </c>
      <c r="R10" s="22" t="s">
        <v>21</v>
      </c>
      <c r="S10" s="23" t="s">
        <v>22</v>
      </c>
      <c r="T10" s="29" t="s">
        <v>23</v>
      </c>
      <c r="U10" s="23" t="s">
        <v>24</v>
      </c>
      <c r="V10" s="23" t="s">
        <v>50</v>
      </c>
      <c r="W10" s="2"/>
      <c r="X10" s="2" t="s">
        <v>26</v>
      </c>
      <c r="Y10" s="2" t="s">
        <v>27</v>
      </c>
      <c r="Z10" s="2" t="s">
        <v>28</v>
      </c>
      <c r="AA10" s="2" t="s">
        <v>29</v>
      </c>
      <c r="AB10" s="2" t="s">
        <v>27</v>
      </c>
      <c r="AC10" s="2" t="s">
        <v>28</v>
      </c>
      <c r="AD10" s="2" t="s">
        <v>30</v>
      </c>
      <c r="AE10" s="2" t="s">
        <v>27</v>
      </c>
      <c r="AF10" s="2" t="s">
        <v>28</v>
      </c>
      <c r="AH10" s="2">
        <v>40</v>
      </c>
    </row>
    <row r="11" spans="1:36" x14ac:dyDescent="0.25">
      <c r="B11" s="11" t="s">
        <v>51</v>
      </c>
      <c r="C11" s="11" t="s">
        <v>33</v>
      </c>
      <c r="D11" s="28"/>
      <c r="E11" s="28"/>
      <c r="F11" s="12">
        <f>IF(Z11=2,G11-Y11-1,IF(Z11=1,G11-Y11,G11-Y11))</f>
        <v>0</v>
      </c>
      <c r="G11" s="12">
        <f>IF(Z11=2,H11-Y11-1,IF(Z11=1,H11-Y11-1,H11-Y11))</f>
        <v>0</v>
      </c>
      <c r="H11" s="13">
        <f>INT((K11-E11)/2)+E11</f>
        <v>0</v>
      </c>
      <c r="I11" s="12">
        <f>IF(AC11=2,J11-AB11-1,IF(AC11=1,J11-AB11,J11-AB11))</f>
        <v>0</v>
      </c>
      <c r="J11" s="12">
        <f>IF(AC11=2,K11-AB11-1,IF(AC11=1,K11-AB11-1,K11-AB11))</f>
        <v>0</v>
      </c>
      <c r="K11" s="28"/>
      <c r="L11" s="12">
        <f>IF(AF11=3,K11+AE11,IF(AF11=2,K11+AE11,IF(AF11=1,K11+AE11,K11+AE11)))</f>
        <v>15</v>
      </c>
      <c r="M11" s="12">
        <f>IF(AF11=3,L11+AE11+1,IF(AF11=2,L11+AE11,IF(AF11=1,L11+AE11,L11+AE11)))</f>
        <v>30</v>
      </c>
      <c r="N11" s="12">
        <f>IF(AF11=3,M11+AE11+1,IF(AF11=2,M11+AE11+1,IF(AF11=1,M11+AE11,M11+AE11)))</f>
        <v>45</v>
      </c>
      <c r="O11" s="28">
        <v>60</v>
      </c>
      <c r="P11" s="30">
        <f>IF(C11="Interval",AJ11,IF(AND(K11=""),0,IF(AND(E11=""),0,IF(AND(D11=0),0,IF(AND(D11&gt;=0,D11&lt;E11),0,IF(AND(D11&gt;=E11,D11&lt;F11),6,IF(AND(D11&gt;=F11,D11&lt;G11),8,IF(AND(D11&gt;=G11,D11&lt;H11),10,IF(AND(D11&gt;=H11,D11&lt;I11),12,IF(AND(D11&gt;=I11,D11&lt;J11),14,IF(AND(D11&gt;=J11,D11&lt;K11),16,IF(AND(D11&gt;=K11,D11&lt;L11),18,IF(AND(D11&gt;=L11,D11&lt;M11),20,IF(AND(D11&gt;=M11,D11&lt;N11),22,IF(AND(D11&gt;=N11,D11&lt;=O11),24)))))))))))))))</f>
        <v>0</v>
      </c>
      <c r="Q11" s="30">
        <v>0.2</v>
      </c>
      <c r="R11" s="30">
        <f>P11*Q11</f>
        <v>0</v>
      </c>
      <c r="S11" s="18" t="str">
        <f>IF(AND(D11=""),"Incomplete",IF(AND(P11&lt;6),"Fail",IF(AND(P11=FALSE),"Error in Student Result",IF(AND(P11&gt;=6,P11&lt;12),"Pass",IF(AND(P11&gt;=12,P11&lt;18),"Merit",IF(AND(P11&gt;=18),"Distinction"))))))</f>
        <v>Incomplete</v>
      </c>
      <c r="T11" s="58">
        <f>SUM(R11:R14)</f>
        <v>0</v>
      </c>
      <c r="U11" s="60" t="str">
        <f>IF(AND(R14=0),"Incomplete",IF(AND(R12=0),"Incomplete",IF(AND(R13=0),"Incomplete",IF(AND(R11=0),"Incomplete",IF(AND(T11&gt;=6,T11&lt;8.5),"Pass, Pass (PP)",IF(AND(T11&gt;=8.5,T11&lt;11),"Pass, Merit (MP)",IF(AND(T11&gt;=11,T11&lt;14),"Merit, Merit (MM)",IF(AND(T11&gt;=14,T11&lt;17),"Merit, Distinction (DM)",IF(AND(T11&gt;=17,T11&lt;18.7),"Distinction, Distinction (DD)",IF(AND(T11&gt;=18.7,T11&lt;20.5),"Distinction, Distinction* (D*D)",IF(AND(T11&gt;=20.5),"Distinction*, Distinction* (D*D*)",)))))))))))</f>
        <v>Incomplete</v>
      </c>
      <c r="V11" s="60">
        <f>IF(AND(U11="Incomplete"),0,IF(AND(U11="Pass, Pass (PP)"),32,IF(AND(U11="Pass, Merit (MP)"),48,IF(AND(U11="Merit, Merit (MM)"),64,IF(AND(U11="Merit, Distinction (DM)"),80,IF(AND(U11="Distinction, Distinction (DD)"),96,IF(AND(U11="Distinction, Distinction* (D*D)"),104,IF(AND(U11="Distinction*, Distinction* (D*D*)"),112,))))))))</f>
        <v>0</v>
      </c>
      <c r="W11" s="2" t="s">
        <v>34</v>
      </c>
      <c r="X11" s="2">
        <f>H11-E11</f>
        <v>0</v>
      </c>
      <c r="Y11" s="2">
        <f>QUOTIENT(X11,X15)</f>
        <v>0</v>
      </c>
      <c r="Z11" s="2">
        <f>MOD(X11,X15)</f>
        <v>0</v>
      </c>
      <c r="AA11" s="2">
        <f>K11-H11</f>
        <v>0</v>
      </c>
      <c r="AB11" s="2">
        <f>QUOTIENT(AA11,X15)</f>
        <v>0</v>
      </c>
      <c r="AC11" s="2">
        <f>MOD(AA11,X15)</f>
        <v>0</v>
      </c>
      <c r="AD11" s="2">
        <f>((O11+1)-K11)</f>
        <v>61</v>
      </c>
      <c r="AE11" s="2">
        <f>QUOTIENT(AD11,AD15)</f>
        <v>15</v>
      </c>
      <c r="AF11" s="2">
        <f>MOD(AD11,AD15)</f>
        <v>1</v>
      </c>
      <c r="AH11" s="2">
        <v>50</v>
      </c>
      <c r="AJ11" t="b">
        <f>IF(AND(D11="P1 (Low Pass)"),6,IF(AND(D11="P2 (Medium Pass)"),8,IF(AND(D11="P3 (High Pass)"),10,IF(AND(D11="M1 (Low Merit)"),12,IF(AND(D11="M2 (Medium Merit)"),14,IF(AND(D11="M3 (High Merit)"),16,IF(AND(D11="D1 (Low Distinction)"),18,IF(AND(D11="D2 (Medium Distinction)"),20,IF(AND(D11="D3 (High Distinction)"),22,IF(AND(D11="D4 (Highest Distinction)"),24))))))))))</f>
        <v>0</v>
      </c>
    </row>
    <row r="12" spans="1:36" x14ac:dyDescent="0.25">
      <c r="B12" s="11" t="s">
        <v>52</v>
      </c>
      <c r="C12" s="11" t="s">
        <v>33</v>
      </c>
      <c r="D12" s="28"/>
      <c r="E12" s="28"/>
      <c r="F12" s="12">
        <f>IF(Z12=2,G12-Y12-1,IF(Z12=1,G12-Y12,G12-Y12))</f>
        <v>0</v>
      </c>
      <c r="G12" s="12">
        <f>IF(Z12=2,H12-Y12-1,IF(Z12=1,H12-Y12-1,H12-Y12))</f>
        <v>0</v>
      </c>
      <c r="H12" s="13">
        <f>INT((K12-E12)/2)+E12</f>
        <v>0</v>
      </c>
      <c r="I12" s="12">
        <f>IF(AC12=2,J12-AB12-1,IF(AC12=1,J12-AB12,J12-AB12))</f>
        <v>0</v>
      </c>
      <c r="J12" s="12">
        <f>IF(AC12=2,K12-AB12-1,IF(AC12=1,K12-AB12-1,K12-AB12))</f>
        <v>0</v>
      </c>
      <c r="K12" s="28"/>
      <c r="L12" s="12">
        <f>IF(AF12=3,K12+AE12,IF(AF12=2,K12+AE12,IF(AF12=1,K12+AE12,K12+AE12)))</f>
        <v>15</v>
      </c>
      <c r="M12" s="12">
        <f>IF(AF12=3,L12+AE12+1,IF(AF12=2,L12+AE12,IF(AF12=1,L12+AE12,L12+AE12)))</f>
        <v>30</v>
      </c>
      <c r="N12" s="12">
        <f>IF(AF12=3,M12+AE12+1,IF(AF12=2,M12+AE12+1,IF(AF12=1,M12+AE12,M12+AE12)))</f>
        <v>45</v>
      </c>
      <c r="O12" s="31">
        <v>60</v>
      </c>
      <c r="P12" s="30">
        <f t="shared" ref="P12:P14" si="0">IF(C12="Interval",AJ12,IF(AND(K12=""),0,IF(AND(E12=""),0,IF(AND(D12=0),0,IF(AND(D12&gt;=0,D12&lt;E12),0,IF(AND(D12&gt;=E12,D12&lt;F12),6,IF(AND(D12&gt;=F12,D12&lt;G12),8,IF(AND(D12&gt;=G12,D12&lt;H12),10,IF(AND(D12&gt;=H12,D12&lt;I12),12,IF(AND(D12&gt;=I12,D12&lt;J12),14,IF(AND(D12&gt;=J12,D12&lt;K12),16,IF(AND(D12&gt;=K12,D12&lt;L12),18,IF(AND(D12&gt;=L12,D12&lt;M12),20,IF(AND(D12&gt;=M12,D12&lt;N12),22,IF(AND(D12&gt;=N12,D12&lt;=O12),24)))))))))))))))</f>
        <v>0</v>
      </c>
      <c r="Q12" s="30">
        <v>0.3</v>
      </c>
      <c r="R12" s="30">
        <f t="shared" ref="R12" si="1">P12*Q12</f>
        <v>0</v>
      </c>
      <c r="S12" s="18" t="str">
        <f t="shared" ref="S12:S14" si="2">IF(AND(D12=""),"Incomplete",IF(AND(P12&lt;6),"Fail",IF(AND(P12=FALSE),"Error in Student Result",IF(AND(P12&gt;=6,P12&lt;12),"Pass",IF(AND(P12&gt;=12,P12&lt;18),"Merit",IF(AND(P12&gt;=18),"Distinction"))))))</f>
        <v>Incomplete</v>
      </c>
      <c r="T12" s="58"/>
      <c r="U12" s="60"/>
      <c r="V12" s="60"/>
      <c r="W12" s="2" t="s">
        <v>34</v>
      </c>
      <c r="X12" s="2">
        <f>H12-E12</f>
        <v>0</v>
      </c>
      <c r="Y12" s="2">
        <f>QUOTIENT(X12,X15)</f>
        <v>0</v>
      </c>
      <c r="Z12" s="2">
        <f>MOD(X12,X15)</f>
        <v>0</v>
      </c>
      <c r="AA12" s="2">
        <f>K12-H12</f>
        <v>0</v>
      </c>
      <c r="AB12" s="2">
        <f>QUOTIENT(AA12,X15)</f>
        <v>0</v>
      </c>
      <c r="AC12" s="2">
        <f>MOD(AA12,X15)</f>
        <v>0</v>
      </c>
      <c r="AD12" s="2">
        <f>((O12+1)-K12)</f>
        <v>61</v>
      </c>
      <c r="AE12" s="2">
        <f>QUOTIENT(AD12,AD15)</f>
        <v>15</v>
      </c>
      <c r="AF12" s="2">
        <f>MOD(AD12,AD15)</f>
        <v>1</v>
      </c>
      <c r="AH12" s="2">
        <v>60</v>
      </c>
      <c r="AJ12" t="b">
        <f>IF(AND(D12="P1 (Low Pass)"),6,IF(AND(D12="P2 (Medium Pass)"),8,IF(AND(D12="P3 (High Pass)"),10,IF(AND(D12="M1 (Low Merit)"),12,IF(AND(D12="M2 (Medium Merit)"),14,IF(AND(D12="M3 (High Merit)"),16,IF(AND(D12="D1 (Low Distinction)"),18,IF(AND(D12="D2 (Medium Distinction)"),20,IF(AND(D12="D3 (High Distinction)"),22,IF(AND(D12="D4 (Highest Distinction)"),24))))))))))</f>
        <v>0</v>
      </c>
    </row>
    <row r="13" spans="1:36" x14ac:dyDescent="0.25">
      <c r="B13" s="11" t="s">
        <v>53</v>
      </c>
      <c r="C13" s="11" t="s">
        <v>33</v>
      </c>
      <c r="D13" s="28"/>
      <c r="E13" s="28"/>
      <c r="F13" s="12">
        <f>IF(Z13=2,G13-Y13-1,IF(Z13=1,G13-Y13,G13-Y13))</f>
        <v>0</v>
      </c>
      <c r="G13" s="12">
        <f>IF(Z13=2,H13-Y13-1,IF(Z13=1,H13-Y13-1,H13-Y13))</f>
        <v>0</v>
      </c>
      <c r="H13" s="13">
        <f>INT((K13-E13)/2)+E13</f>
        <v>0</v>
      </c>
      <c r="I13" s="12">
        <f>IF(AC13=2,J13-AB13-1,IF(AC13=1,J13-AB13,J13-AB13))</f>
        <v>0</v>
      </c>
      <c r="J13" s="12">
        <f>IF(AC13=2,K13-AB13-1,IF(AC13=1,K13-AB13-1,K13-AB13))</f>
        <v>0</v>
      </c>
      <c r="K13" s="28"/>
      <c r="L13" s="12">
        <f>IF(AF13=3,K13+AE13,IF(AF13=2,K13+AE13,IF(AF13=1,K13+AE13,K13+AE13)))</f>
        <v>15</v>
      </c>
      <c r="M13" s="12">
        <f>IF(AF13=3,L13+AE13+1,IF(AF13=2,L13+AE13,IF(AF13=1,L13+AE13,L13+AE13)))</f>
        <v>30</v>
      </c>
      <c r="N13" s="12">
        <f>IF(AF13=3,M13+AE13+1,IF(AF13=2,M13+AE13+1,IF(AF13=1,M13+AE13,M13+AE13)))</f>
        <v>45</v>
      </c>
      <c r="O13" s="28">
        <v>60</v>
      </c>
      <c r="P13" s="30">
        <f t="shared" si="0"/>
        <v>0</v>
      </c>
      <c r="Q13" s="30">
        <v>0.2</v>
      </c>
      <c r="R13" s="30">
        <f>P13*Q13</f>
        <v>0</v>
      </c>
      <c r="S13" s="18" t="str">
        <f t="shared" si="2"/>
        <v>Incomplete</v>
      </c>
      <c r="T13" s="58"/>
      <c r="U13" s="60">
        <f>IF(AND(S14=0),"Incomplete",IF(AND(S13=0),"Incomplete",IF(AND(T13&gt;=6,T13&lt;11),"Pass",IF(AND(T13&gt;=11,T13&lt;17),"Merit",IF(AND(T13&gt;=17,T13&lt;20.5),"Distinction",IF(AND(T13&gt;=20.5),"Distinction*",))))))</f>
        <v>0</v>
      </c>
      <c r="V13" s="60"/>
      <c r="W13" s="2" t="s">
        <v>34</v>
      </c>
      <c r="X13" s="2">
        <f>H13-E13</f>
        <v>0</v>
      </c>
      <c r="Y13" s="2">
        <f>QUOTIENT(X13,X15)</f>
        <v>0</v>
      </c>
      <c r="Z13" s="2">
        <f>MOD(X13,X15)</f>
        <v>0</v>
      </c>
      <c r="AA13" s="2">
        <f>K13-H13</f>
        <v>0</v>
      </c>
      <c r="AB13" s="2">
        <f>QUOTIENT(AA13,X15)</f>
        <v>0</v>
      </c>
      <c r="AC13" s="2">
        <f>MOD(AA13,X15)</f>
        <v>0</v>
      </c>
      <c r="AD13" s="2">
        <f>((O13+1)-K13)</f>
        <v>61</v>
      </c>
      <c r="AE13" s="2">
        <f>QUOTIENT(AD13,AD15)</f>
        <v>15</v>
      </c>
      <c r="AF13" s="2">
        <f>MOD(AD13,AD15)</f>
        <v>1</v>
      </c>
      <c r="AH13" s="2">
        <v>65</v>
      </c>
      <c r="AJ13" t="b">
        <f>IF(AND(D13="P1 (Low Pass)"),6,IF(AND(D13="P2 (Medium Pass)"),8,IF(AND(D13="P3 (High Pass)"),10,IF(AND(D13="M1 (Low Merit)"),12,IF(AND(D13="M2 (Medium Merit)"),14,IF(AND(D13="M3 (High Merit)"),16,IF(AND(D13="D1 (Low Distinction)"),18,IF(AND(D13="D2 (Medium Distinction)"),20,IF(AND(D13="D3 (High Distinction)"),22,IF(AND(D13="D4 (Highest Distinction)"),24))))))))))</f>
        <v>0</v>
      </c>
    </row>
    <row r="14" spans="1:36" x14ac:dyDescent="0.25">
      <c r="B14" s="11" t="s">
        <v>54</v>
      </c>
      <c r="C14" s="11" t="s">
        <v>33</v>
      </c>
      <c r="D14" s="28"/>
      <c r="E14" s="28"/>
      <c r="F14" s="12">
        <f>IF(Z14=2,G14-Y14-1,IF(Z14=1,G14-Y14,G14-Y14))</f>
        <v>0</v>
      </c>
      <c r="G14" s="12">
        <f>IF(Z14=2,H14-Y14-1,IF(Z14=1,H14-Y14-1,H14-Y14))</f>
        <v>0</v>
      </c>
      <c r="H14" s="13">
        <f>INT((K14-E14)/2)+E14</f>
        <v>0</v>
      </c>
      <c r="I14" s="12">
        <f>IF(AC14=2,J14-AB14-1,IF(AC14=1,J14-AB14,J14-AB14))</f>
        <v>0</v>
      </c>
      <c r="J14" s="12">
        <f>IF(AC14=2,K14-AB14-1,IF(AC14=1,K14-AB14-1,K14-AB14))</f>
        <v>0</v>
      </c>
      <c r="K14" s="28"/>
      <c r="L14" s="12">
        <f>IF(AF14=3,K14+AE14,IF(AF14=2,K14+AE14,IF(AF14=1,K14+AE14,K14+AE14)))</f>
        <v>15</v>
      </c>
      <c r="M14" s="12">
        <f>IF(AF14=3,L14+AE14+1,IF(AF14=2,L14+AE14,IF(AF14=1,L14+AE14,L14+AE14)))</f>
        <v>30</v>
      </c>
      <c r="N14" s="12">
        <f>IF(AF14=3,M14+AE14+1,IF(AF14=2,M14+AE14+1,IF(AF14=1,M14+AE14,M14+AE14)))</f>
        <v>45</v>
      </c>
      <c r="O14" s="31">
        <v>60</v>
      </c>
      <c r="P14" s="30">
        <f t="shared" si="0"/>
        <v>0</v>
      </c>
      <c r="Q14" s="30">
        <v>0.3</v>
      </c>
      <c r="R14" s="30">
        <f t="shared" ref="R14" si="3">P14*Q14</f>
        <v>0</v>
      </c>
      <c r="S14" s="18" t="str">
        <f t="shared" si="2"/>
        <v>Incomplete</v>
      </c>
      <c r="T14" s="58"/>
      <c r="U14" s="60"/>
      <c r="V14" s="60"/>
      <c r="W14" s="2" t="s">
        <v>34</v>
      </c>
      <c r="X14" s="2">
        <f>H14-E14</f>
        <v>0</v>
      </c>
      <c r="Y14" s="2">
        <f>QUOTIENT(X14,X15)</f>
        <v>0</v>
      </c>
      <c r="Z14" s="2">
        <f>MOD(X14,X15)</f>
        <v>0</v>
      </c>
      <c r="AA14" s="2">
        <f>K14-H14</f>
        <v>0</v>
      </c>
      <c r="AB14" s="2">
        <f>QUOTIENT(AA14,X15)</f>
        <v>0</v>
      </c>
      <c r="AC14" s="2">
        <f>MOD(AA14,X15)</f>
        <v>0</v>
      </c>
      <c r="AD14" s="2">
        <f>((O14+1)-K14)</f>
        <v>61</v>
      </c>
      <c r="AE14" s="2">
        <f>QUOTIENT(AD14,AD15)</f>
        <v>15</v>
      </c>
      <c r="AF14" s="2">
        <f>MOD(AD14,AD15)</f>
        <v>1</v>
      </c>
      <c r="AH14" s="2">
        <v>70</v>
      </c>
      <c r="AJ14" t="b">
        <f>IF(AND(D14="P1 (Low Pass)"),6,IF(AND(D14="P2 (Medium Pass)"),8,IF(AND(D14="P3 (High Pass)"),10,IF(AND(D14="M1 (Low Merit)"),12,IF(AND(D14="M2 (Medium Merit)"),14,IF(AND(D14="M3 (High Merit)"),16,IF(AND(D14="D1 (Low Distinction)"),18,IF(AND(D14="D2 (Medium Distinction)"),20,IF(AND(D14="D3 (High Distinction)"),22,IF(AND(D14="D4 (Highest Distinction)"),24))))))))))</f>
        <v>0</v>
      </c>
    </row>
    <row r="15" spans="1:36" x14ac:dyDescent="0.25">
      <c r="B15" s="2"/>
      <c r="C15" s="2"/>
      <c r="D15" s="2"/>
      <c r="E15" s="2"/>
      <c r="F15" s="2"/>
      <c r="G15" s="2"/>
      <c r="H15" s="2"/>
      <c r="I15" s="1"/>
      <c r="J15" s="1"/>
      <c r="K15" s="2"/>
      <c r="L15" s="1"/>
      <c r="M15" s="1"/>
      <c r="N15" s="1"/>
      <c r="O15" s="2"/>
      <c r="P15" s="1"/>
      <c r="Q15" s="1"/>
      <c r="R15" s="1"/>
      <c r="S15" s="2"/>
      <c r="T15" s="1"/>
      <c r="U15" s="2"/>
      <c r="V15" s="2"/>
      <c r="W15" s="2" t="s">
        <v>36</v>
      </c>
      <c r="X15" s="2">
        <v>3</v>
      </c>
      <c r="Y15" s="2"/>
      <c r="Z15" s="2"/>
      <c r="AA15" s="2"/>
      <c r="AB15" s="2"/>
      <c r="AC15" s="2"/>
      <c r="AD15" s="2">
        <v>4</v>
      </c>
      <c r="AE15" s="2"/>
      <c r="AF15" s="2"/>
      <c r="AH15" s="2">
        <v>75</v>
      </c>
    </row>
    <row r="16" spans="1:36" x14ac:dyDescent="0.25">
      <c r="B16" s="2"/>
      <c r="C16" s="2"/>
      <c r="D16" s="2"/>
      <c r="E16" s="2"/>
      <c r="F16" s="2"/>
      <c r="G16" s="2"/>
      <c r="H16" s="2"/>
      <c r="I16" s="1"/>
      <c r="J16" s="1"/>
      <c r="K16" s="2"/>
      <c r="L16" s="1"/>
      <c r="M16" s="1"/>
      <c r="N16" s="1"/>
      <c r="O16" s="2"/>
      <c r="P16" s="1"/>
      <c r="Q16" s="1"/>
      <c r="R16" s="1"/>
      <c r="S16" s="2"/>
      <c r="T16" s="1"/>
      <c r="U16" s="2"/>
      <c r="V16" s="2"/>
      <c r="W16" s="2"/>
      <c r="X16" s="2"/>
      <c r="Y16" s="2"/>
      <c r="Z16" s="2"/>
      <c r="AA16" s="2"/>
      <c r="AB16" s="2"/>
      <c r="AC16" s="2"/>
      <c r="AD16" s="2"/>
      <c r="AE16" s="2"/>
      <c r="AF16" s="2"/>
      <c r="AH16" s="2"/>
    </row>
    <row r="17" spans="2:34" ht="14.45" customHeight="1" x14ac:dyDescent="0.25">
      <c r="B17" s="50" t="s">
        <v>2</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2">
        <v>80</v>
      </c>
    </row>
    <row r="18" spans="2:34" ht="15" customHeight="1" x14ac:dyDescent="0.25">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2">
        <v>90</v>
      </c>
    </row>
    <row r="19" spans="2:34" ht="15" customHeight="1" x14ac:dyDescent="0.25">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2">
        <v>100</v>
      </c>
    </row>
    <row r="20" spans="2:34" ht="15" customHeight="1" x14ac:dyDescent="0.25">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2:34" x14ac:dyDescent="0.25">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2:34" ht="15" customHeight="1" x14ac:dyDescent="0.25">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2:34" ht="15" customHeight="1" x14ac:dyDescent="0.25">
      <c r="B23" s="50" t="s">
        <v>37</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2:34" ht="15" customHeight="1" x14ac:dyDescent="0.25">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2:34" x14ac:dyDescent="0.25">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2:34" ht="14.45" customHeight="1" x14ac:dyDescent="0.25">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4" ht="14.45" customHeight="1" x14ac:dyDescent="0.25">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2:34" x14ac:dyDescent="0.25">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2:34" x14ac:dyDescent="0.25">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2:34" x14ac:dyDescent="0.25">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2:34" x14ac:dyDescent="0.25">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2:34" x14ac:dyDescent="0.25">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2:33" x14ac:dyDescent="0.2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2:33" x14ac:dyDescent="0.2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2:33" x14ac:dyDescent="0.25">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2:33" x14ac:dyDescent="0.25">
      <c r="H36" s="3"/>
      <c r="I36" s="3"/>
      <c r="J36" s="3"/>
      <c r="K36" s="3"/>
      <c r="L36" s="3"/>
      <c r="M36" s="3"/>
      <c r="N36" s="3"/>
      <c r="O36" s="3"/>
      <c r="P36" s="3"/>
      <c r="Q36" s="3"/>
      <c r="R36" s="3"/>
      <c r="S36" s="3"/>
      <c r="T36" s="3"/>
      <c r="U36" s="3"/>
      <c r="V36" s="3"/>
    </row>
    <row r="37" spans="2:33" x14ac:dyDescent="0.25">
      <c r="H37" s="3"/>
      <c r="I37" s="3"/>
      <c r="J37" s="3"/>
      <c r="K37" s="3"/>
      <c r="L37" s="3"/>
      <c r="M37" s="3"/>
      <c r="N37" s="3"/>
      <c r="O37" s="3"/>
      <c r="P37" s="3"/>
      <c r="Q37" s="3"/>
      <c r="R37" s="3"/>
      <c r="S37" s="3"/>
      <c r="T37" s="3"/>
      <c r="U37" s="3"/>
      <c r="V37" s="3"/>
    </row>
    <row r="38" spans="2:33" x14ac:dyDescent="0.25">
      <c r="H38" s="3"/>
      <c r="I38" s="3"/>
      <c r="J38" s="3"/>
      <c r="K38" s="3"/>
      <c r="L38" s="3"/>
      <c r="M38" s="3"/>
      <c r="N38" s="3"/>
      <c r="O38" s="3"/>
      <c r="P38" s="3"/>
      <c r="Q38" s="3"/>
      <c r="R38" s="3"/>
      <c r="S38" s="3"/>
      <c r="T38" s="3"/>
      <c r="U38" s="3"/>
      <c r="V38" s="3"/>
    </row>
    <row r="39" spans="2:33" x14ac:dyDescent="0.25">
      <c r="H39" s="3"/>
      <c r="I39" s="3"/>
      <c r="J39" s="3"/>
      <c r="K39" s="3"/>
      <c r="L39" s="3"/>
      <c r="M39" s="3"/>
      <c r="N39" s="3"/>
      <c r="O39" s="3"/>
      <c r="P39" s="3"/>
      <c r="Q39" s="3"/>
      <c r="R39" s="3"/>
      <c r="S39" s="3"/>
      <c r="T39" s="3"/>
      <c r="U39" s="3"/>
      <c r="V39" s="3"/>
    </row>
    <row r="40" spans="2:33" x14ac:dyDescent="0.25">
      <c r="H40" s="3"/>
      <c r="I40" s="3"/>
      <c r="J40" s="3"/>
      <c r="K40" s="3"/>
      <c r="L40" s="3"/>
      <c r="M40" s="3"/>
      <c r="N40" s="3"/>
      <c r="O40" s="3"/>
      <c r="P40" s="3"/>
      <c r="Q40" s="3"/>
      <c r="R40" s="3"/>
      <c r="S40" s="3"/>
      <c r="T40" s="3"/>
      <c r="U40" s="3"/>
      <c r="V40" s="3"/>
    </row>
    <row r="41" spans="2:33" x14ac:dyDescent="0.25">
      <c r="H41" s="3"/>
      <c r="I41" s="3"/>
      <c r="J41" s="3"/>
      <c r="K41" s="3"/>
      <c r="L41" s="3"/>
      <c r="M41" s="3"/>
      <c r="N41" s="3"/>
      <c r="O41" s="3"/>
      <c r="P41" s="3"/>
      <c r="Q41" s="3"/>
      <c r="R41" s="3"/>
      <c r="S41" s="3"/>
      <c r="T41" s="3"/>
      <c r="U41" s="3"/>
      <c r="V41" s="3"/>
    </row>
    <row r="42" spans="2:33" x14ac:dyDescent="0.25">
      <c r="H42" s="3"/>
      <c r="I42" s="3"/>
      <c r="J42" s="3"/>
      <c r="K42" s="3"/>
      <c r="L42" s="3"/>
      <c r="M42" s="3"/>
      <c r="N42" s="3"/>
      <c r="O42" s="3"/>
      <c r="P42" s="3"/>
      <c r="Q42" s="3"/>
      <c r="R42" s="3"/>
      <c r="S42" s="3"/>
      <c r="T42" s="3"/>
      <c r="U42" s="3"/>
      <c r="V42" s="3"/>
    </row>
  </sheetData>
  <sheetProtection algorithmName="SHA-512" hashValue="T68+J/2SAnN28/hkM/KNtmWL5plt1Vu0kBf6zEBhu5K2oRnUilJ69mSytH/y3QRwOQDmMDl6mh1PmaHYTGJs5Q==" saltValue="2pLsxMcZ7tCevLyOrA/4Hw==" spinCount="100000" sheet="1" objects="1" scenarios="1" selectLockedCells="1"/>
  <mergeCells count="6">
    <mergeCell ref="B23:AG32"/>
    <mergeCell ref="B9:C9"/>
    <mergeCell ref="T11:T14"/>
    <mergeCell ref="U11:U14"/>
    <mergeCell ref="V11:V14"/>
    <mergeCell ref="B17:AG21"/>
  </mergeCells>
  <conditionalFormatting sqref="E11:O14">
    <cfRule type="expression" dxfId="2" priority="1">
      <formula>$C11="Interval"</formula>
    </cfRule>
  </conditionalFormatting>
  <dataValidations count="4">
    <dataValidation type="whole" showInputMessage="1" showErrorMessage="1" sqref="K11:K14" xr:uid="{00000000-0002-0000-0200-000001000000}">
      <formula1>E11+2</formula1>
      <formula2>O11-1</formula2>
    </dataValidation>
    <dataValidation type="whole" allowBlank="1" showInputMessage="1" showErrorMessage="1" sqref="E11:E14" xr:uid="{00000000-0002-0000-0200-000002000000}">
      <formula1>1</formula1>
      <formula2>K11-2</formula2>
    </dataValidation>
    <dataValidation type="list" allowBlank="1" showInputMessage="1" showErrorMessage="1" sqref="O13 O11" xr:uid="{00000000-0002-0000-0200-000003000000}">
      <formula1>$AH$10:$AH$19</formula1>
    </dataValidation>
    <dataValidation type="list" allowBlank="1" showInputMessage="1" showErrorMessage="1" sqref="C11:C14" xr:uid="{8EADE281-B4C3-42A9-A674-27098EF5CD54}">
      <formula1>"Marks, Interval"</formula1>
    </dataValidation>
  </dataValidations>
  <hyperlinks>
    <hyperlink ref="B6" location="Menu!A1" display="MENU" xr:uid="{25149833-B242-445F-A41D-ABA25D616168}"/>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IF(C11="Interval",DV!$D$2:$D$11,DV!$D$13:$D$112)</xm:f>
          </x14:formula1>
          <xm:sqref>D11 D13</xm:sqref>
        </x14:dataValidation>
        <x14:dataValidation type="list" allowBlank="1" showInputMessage="1" showErrorMessage="1" xr:uid="{E085D999-567C-4543-8A0F-0733D26E6CD5}">
          <x14:formula1>
            <xm:f>IF(C12="Interval",DV!$D$2:$D$11,DV!$D$13:$D$72)</xm:f>
          </x14:formula1>
          <xm:sqref>D12 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J37"/>
  <sheetViews>
    <sheetView showGridLines="0" showRowColHeaders="0" zoomScale="90" zoomScaleNormal="90" workbookViewId="0">
      <pane ySplit="4" topLeftCell="A5" activePane="bottomLeft" state="frozen"/>
      <selection pane="bottomLeft" activeCell="B6" sqref="B6"/>
    </sheetView>
  </sheetViews>
  <sheetFormatPr defaultColWidth="9.140625" defaultRowHeight="15" x14ac:dyDescent="0.25"/>
  <cols>
    <col min="1" max="1" width="2.5703125" customWidth="1"/>
    <col min="2" max="2" width="20.5703125" customWidth="1"/>
    <col min="3" max="3" width="17.5703125" customWidth="1"/>
    <col min="4" max="4" width="23.5703125" customWidth="1"/>
    <col min="5" max="5" width="14.5703125" customWidth="1"/>
    <col min="6" max="7" width="9.140625" hidden="1" customWidth="1"/>
    <col min="8" max="8" width="14.5703125" customWidth="1"/>
    <col min="9" max="10" width="9.140625" hidden="1" customWidth="1"/>
    <col min="11" max="11" width="19.5703125" customWidth="1"/>
    <col min="12" max="14" width="9.140625" hidden="1" customWidth="1"/>
    <col min="15" max="15" width="15" customWidth="1"/>
    <col min="16" max="16" width="9.140625" hidden="1" customWidth="1"/>
    <col min="17" max="17" width="12.7109375" hidden="1" customWidth="1"/>
    <col min="18" max="18" width="16.42578125" hidden="1" customWidth="1"/>
    <col min="19" max="19" width="22" customWidth="1"/>
    <col min="20" max="20" width="15.5703125" hidden="1" customWidth="1"/>
    <col min="21" max="21" width="47" customWidth="1"/>
    <col min="22" max="22" width="19.42578125" customWidth="1"/>
    <col min="23" max="29" width="9.140625" hidden="1" customWidth="1"/>
    <col min="30" max="30" width="11" hidden="1" customWidth="1"/>
    <col min="31" max="32" width="9.140625" hidden="1" customWidth="1"/>
    <col min="33" max="34" width="9.140625" customWidth="1"/>
    <col min="35" max="35" width="13.42578125" hidden="1" customWidth="1"/>
    <col min="36" max="36" width="0" hidden="1" customWidth="1"/>
  </cols>
  <sheetData>
    <row r="1" spans="1:36" s="19" customFormat="1" x14ac:dyDescent="0.25"/>
    <row r="2" spans="1:36" s="26" customFormat="1" x14ac:dyDescent="0.25"/>
    <row r="3" spans="1:36" s="26" customFormat="1" x14ac:dyDescent="0.25"/>
    <row r="4" spans="1:36" s="26" customFormat="1" x14ac:dyDescent="0.25">
      <c r="A4" s="27"/>
    </row>
    <row r="6" spans="1:36" s="33" customFormat="1" ht="20.100000000000001" customHeight="1" x14ac:dyDescent="0.25">
      <c r="A6" s="32"/>
      <c r="B6" s="48" t="s">
        <v>10</v>
      </c>
    </row>
    <row r="9" spans="1:36" x14ac:dyDescent="0.25">
      <c r="B9" s="59" t="s">
        <v>4</v>
      </c>
      <c r="C9" s="59"/>
      <c r="D9" s="4"/>
      <c r="E9" s="2"/>
      <c r="F9" s="2"/>
      <c r="G9" s="2"/>
      <c r="H9" s="2"/>
      <c r="I9" s="1"/>
      <c r="J9" s="1"/>
      <c r="K9" s="2"/>
      <c r="L9" s="1"/>
      <c r="M9" s="1"/>
      <c r="N9" s="1"/>
      <c r="O9" s="2"/>
      <c r="P9" s="1"/>
      <c r="Q9" s="1"/>
      <c r="R9" s="1"/>
      <c r="S9" s="2"/>
      <c r="T9" s="1"/>
      <c r="U9" s="2"/>
      <c r="V9" s="2"/>
      <c r="W9" s="2"/>
      <c r="X9" s="2"/>
      <c r="Y9" s="2"/>
      <c r="Z9" s="2"/>
      <c r="AA9" s="2"/>
      <c r="AB9" s="2"/>
      <c r="AC9" s="2"/>
      <c r="AD9" s="2"/>
      <c r="AE9" s="2"/>
      <c r="AF9" s="2"/>
      <c r="AG9" s="2"/>
      <c r="AI9" s="2" t="s">
        <v>11</v>
      </c>
    </row>
    <row r="10" spans="1:36" x14ac:dyDescent="0.25">
      <c r="B10" s="21" t="s">
        <v>12</v>
      </c>
      <c r="C10" s="21" t="s">
        <v>13</v>
      </c>
      <c r="D10" s="21" t="s">
        <v>14</v>
      </c>
      <c r="E10" s="21" t="s">
        <v>15</v>
      </c>
      <c r="F10" s="21"/>
      <c r="G10" s="21"/>
      <c r="H10" s="21" t="s">
        <v>16</v>
      </c>
      <c r="I10" s="22"/>
      <c r="J10" s="22"/>
      <c r="K10" s="21" t="s">
        <v>17</v>
      </c>
      <c r="L10" s="22"/>
      <c r="M10" s="22"/>
      <c r="N10" s="22"/>
      <c r="O10" s="21" t="s">
        <v>18</v>
      </c>
      <c r="P10" s="22" t="s">
        <v>19</v>
      </c>
      <c r="Q10" s="22" t="s">
        <v>20</v>
      </c>
      <c r="R10" s="22" t="s">
        <v>21</v>
      </c>
      <c r="S10" s="23" t="s">
        <v>22</v>
      </c>
      <c r="T10" s="29" t="s">
        <v>55</v>
      </c>
      <c r="U10" s="23" t="s">
        <v>24</v>
      </c>
      <c r="V10" s="23" t="s">
        <v>50</v>
      </c>
      <c r="W10" s="2"/>
      <c r="X10" s="2" t="s">
        <v>26</v>
      </c>
      <c r="Y10" s="2" t="s">
        <v>27</v>
      </c>
      <c r="Z10" s="2" t="s">
        <v>28</v>
      </c>
      <c r="AA10" s="2" t="s">
        <v>29</v>
      </c>
      <c r="AB10" s="2" t="s">
        <v>27</v>
      </c>
      <c r="AC10" s="2" t="s">
        <v>28</v>
      </c>
      <c r="AD10" s="2" t="s">
        <v>30</v>
      </c>
      <c r="AE10" s="2" t="s">
        <v>27</v>
      </c>
      <c r="AF10" s="2" t="s">
        <v>28</v>
      </c>
      <c r="AG10" s="2"/>
      <c r="AI10" s="2">
        <v>40</v>
      </c>
    </row>
    <row r="11" spans="1:36" x14ac:dyDescent="0.25">
      <c r="B11" s="36" t="s">
        <v>51</v>
      </c>
      <c r="C11" s="36" t="s">
        <v>33</v>
      </c>
      <c r="D11" s="28"/>
      <c r="E11" s="39"/>
      <c r="F11" s="37">
        <f>IF(Z11=2,G11-Y11-1,IF(Z11=1,G11-Y11,G11-Y11))</f>
        <v>0</v>
      </c>
      <c r="G11" s="37">
        <f>IF(Z11=2,H11-Y11-1,IF(Z11=1,H11-Y11-1,H11-Y11))</f>
        <v>0</v>
      </c>
      <c r="H11" s="13">
        <f>INT((K11-E11)/2)+E11</f>
        <v>0</v>
      </c>
      <c r="I11" s="12">
        <f>IF(AC11=2,J11-AB11-1,IF(AC11=1,J11-AB11,J11-AB11))</f>
        <v>0</v>
      </c>
      <c r="J11" s="12">
        <f>IF(AC11=2,K11-AB11-1,IF(AC11=1,K11-AB11-1,K11-AB11))</f>
        <v>0</v>
      </c>
      <c r="K11" s="39"/>
      <c r="L11" s="12">
        <f>IF(AF11=3,K11+AE11,IF(AF11=2,K11+AE11,IF(AF11=1,K11+AE11,K11+AE11)))</f>
        <v>15</v>
      </c>
      <c r="M11" s="12">
        <f>IF(AF11=3,L11+AE11+1,IF(AF11=2,L11+AE11,IF(AF11=1,L11+AE11,L11+AE11)))</f>
        <v>30</v>
      </c>
      <c r="N11" s="12">
        <f>IF(AF11=3,M11+AE11+1,IF(AF11=2,M11+AE11+1,IF(AF11=1,M11+AE11,M11+AE11)))</f>
        <v>45</v>
      </c>
      <c r="O11" s="28">
        <v>60</v>
      </c>
      <c r="P11" s="30">
        <f>IF(C11="Interval",AJ11,IF(AND(K11=""),0,IF(AND(E11=""),0,IF(AND(D11=0),0,IF(AND(D11&gt;=0,D11&lt;E11),0,IF(AND(D11&gt;=E11,D11&lt;F11),6,IF(AND(D11&gt;=F11,D11&lt;G11),8,IF(AND(D11&gt;=G11,D11&lt;H11),10,IF(AND(D11&gt;=H11,D11&lt;I11),12,IF(AND(D11&gt;=I11,D11&lt;J11),14,IF(AND(D11&gt;=J11,D11&lt;K11),16,IF(AND(D11&gt;=K11,D11&lt;L11),18,IF(AND(D11&gt;=L11,D11&lt;M11),20,IF(AND(D11&gt;=M11,D11&lt;N11),22,IF(AND(D11&gt;=N11,D11&lt;=O11),24)))))))))))))))</f>
        <v>0</v>
      </c>
      <c r="Q11" s="30">
        <v>0.2</v>
      </c>
      <c r="R11" s="30">
        <f>P11*Q11</f>
        <v>0</v>
      </c>
      <c r="S11" s="38" t="str">
        <f>IF(AND(D11=""),"Incomplete",IF(AND(P11=FALSE),"Error in Student Result",IF(AND(P11&lt;6),"Fail",IF(AND(P11&gt;=6,P11&lt;12),"Pass",IF(AND(P11&gt;=12,P11&lt;18),"Merit",IF(AND(P11&gt;=18),"Distinction"))))))</f>
        <v>Incomplete</v>
      </c>
      <c r="T11" s="58">
        <f>SUM(R11:R14)</f>
        <v>0</v>
      </c>
      <c r="U11" s="60" t="str">
        <f>IF(AND(R11=0),"Incomplete",IF(AND(R12=0),"Incomplete",IF(AND(R13=0),"Incomplete",IF(AND(R14=0),"Incomplete",IF(AND(T11&gt;=6,T11&lt;7.7),"Pass, Pass, Pass (PPP)",IF(AND(T11&gt;=7.7,T11&lt;9.3),"Pass, Pass, Merit (MPP)",IF(AND(T11&gt;=9.3,T11&lt;11),"Pass, Merit, Merit (MMP)",IF(AND(T11&gt;=11,T11&lt;13),"Merit, Merit, Merit (MMM)",IF(AND(T11&gt;=13,T11&lt;15),"Merit, Merit, Distinction (DMM)",IF(AND(T11&gt;=15,T11&lt;17),"Merit, Distinction, Distinction (DDM)",IF(AND(T11&gt;=17,T11&lt;18.2),"Distinction, Distinction, Distinction (DDD)",IF(AND(T11&gt;=18.2,T11&lt;19.3),"Distinction, Distinction, Distinction* (D*DD)",IF(AND(T11&gt;=19.3,T11&lt;20.5),"Distinction, Distinction*, Distinction* (D*D*D)",IF(AND(T11&gt;=20.5),"Distinction*, Distinction*, Distinction* (D*D*D*)",))))))))))))))</f>
        <v>Incomplete</v>
      </c>
      <c r="V11" s="60">
        <f>IF(AND(U11="Incomplete"),0,IF(AND(U11="Pass, Pass, Pass (PPP)"),48,IF(AND(U11="Pass, Pass, Merit (MPP)"),64,IF(AND(U11="Pass, Merit, Merit (MMP)"),80,IF(AND(U11="Merit, Merit, Merit (MMM)"),96,IF(AND(U11="Merit, Merit, Distinction (DMM)"),112,IF(AND(U11="Merit, Distinction, Distinction (DDM)"),128,IF(AND(U11="Distinction, Distinction, Distinction (DDD)"),144,IF(AND(U11="Distinction, Distinction, Distinction* (D*DD)"),152,IF(AND(U11="Distinction, Distinction*, Distinction* (D*D*D)"),160,IF(AND(U11="Distinction*, Distinction*, Distinction* (D*D*D*)"),168,)))))))))))</f>
        <v>0</v>
      </c>
      <c r="W11" s="2" t="s">
        <v>34</v>
      </c>
      <c r="X11" s="2">
        <f>H11-E11</f>
        <v>0</v>
      </c>
      <c r="Y11" s="2">
        <f>QUOTIENT(X11,X15)</f>
        <v>0</v>
      </c>
      <c r="Z11" s="2">
        <f>MOD(X11,X15)</f>
        <v>0</v>
      </c>
      <c r="AA11" s="2">
        <f>K11-H11</f>
        <v>0</v>
      </c>
      <c r="AB11" s="2">
        <f>QUOTIENT(AA11,X15)</f>
        <v>0</v>
      </c>
      <c r="AC11" s="2">
        <f>MOD(AA11,X15)</f>
        <v>0</v>
      </c>
      <c r="AD11" s="2">
        <f>((O11+1)-K11)</f>
        <v>61</v>
      </c>
      <c r="AE11" s="2">
        <f>QUOTIENT(AD11,AD15)</f>
        <v>15</v>
      </c>
      <c r="AF11" s="2">
        <f>MOD(AD11,AD15)</f>
        <v>1</v>
      </c>
      <c r="AG11" s="2"/>
      <c r="AI11" s="2">
        <v>50</v>
      </c>
      <c r="AJ11" t="b">
        <f>IF(AND(D11="P1 (Low Pass)"),6,IF(AND(D11="P2 (Medium Pass)"),8,IF(AND(D11="P3 (High Pass)"),10,IF(AND(D11="M1 (Low Merit)"),12,IF(AND(D11="M2 (Medium Merit)"),14,IF(AND(D11="M3 (High Merit)"),16,IF(AND(D11="D1 (Low Distinction)"),18,IF(AND(D11="D2 (Medium Distinction)"),20,IF(AND(D11="D3 (High Distinction)"),22,IF(AND(D11="D4 (Highest Distinction)"),24))))))))))</f>
        <v>0</v>
      </c>
    </row>
    <row r="12" spans="1:36" x14ac:dyDescent="0.25">
      <c r="B12" s="36" t="s">
        <v>52</v>
      </c>
      <c r="C12" s="36" t="s">
        <v>33</v>
      </c>
      <c r="D12" s="28"/>
      <c r="E12" s="39"/>
      <c r="F12" s="37">
        <f>IF(Z12=2,G12-Y12-1,IF(Z12=1,G12-Y12,G12-Y12))</f>
        <v>0</v>
      </c>
      <c r="G12" s="37">
        <f>IF(Z12=2,H12-Y12-1,IF(Z12=1,H12-Y12-1,H12-Y12))</f>
        <v>0</v>
      </c>
      <c r="H12" s="13">
        <f>INT((K12-E12)/2)+E12</f>
        <v>0</v>
      </c>
      <c r="I12" s="12">
        <f>IF(AC12=2,J12-AB12-1,IF(AC12=1,J12-AB12,J12-AB12))</f>
        <v>0</v>
      </c>
      <c r="J12" s="12">
        <f>IF(AC12=2,K12-AB12-1,IF(AC12=1,K12-AB12-1,K12-AB12))</f>
        <v>0</v>
      </c>
      <c r="K12" s="39"/>
      <c r="L12" s="12">
        <f>IF(AF12=3,K12+AE12,IF(AF12=2,K12+AE12,IF(AF12=1,K12+AE12,K12+AE12)))</f>
        <v>15</v>
      </c>
      <c r="M12" s="12">
        <f>IF(AF12=3,L12+AE12+1,IF(AF12=2,L12+AE12,IF(AF12=1,L12+AE12,L12+AE12)))</f>
        <v>30</v>
      </c>
      <c r="N12" s="12">
        <f>IF(AF12=3,M12+AE12+1,IF(AF12=2,M12+AE12+1,IF(AF12=1,M12+AE12,M12+AE12)))</f>
        <v>45</v>
      </c>
      <c r="O12" s="13">
        <v>60</v>
      </c>
      <c r="P12" s="30">
        <f t="shared" ref="P12:P14" si="0">IF(C12="Interval",AJ12,IF(AND(K12=""),0,IF(AND(E12=""),0,IF(AND(D12=0),0,IF(AND(D12&gt;=0,D12&lt;E12),0,IF(AND(D12&gt;=E12,D12&lt;F12),6,IF(AND(D12&gt;=F12,D12&lt;G12),8,IF(AND(D12&gt;=G12,D12&lt;H12),10,IF(AND(D12&gt;=H12,D12&lt;I12),12,IF(AND(D12&gt;=I12,D12&lt;J12),14,IF(AND(D12&gt;=J12,D12&lt;K12),16,IF(AND(D12&gt;=K12,D12&lt;L12),18,IF(AND(D12&gt;=L12,D12&lt;M12),20,IF(AND(D12&gt;=M12,D12&lt;N12),22,IF(AND(D12&gt;=N12,D12&lt;=O12),24)))))))))))))))</f>
        <v>0</v>
      </c>
      <c r="Q12" s="30">
        <v>0.3</v>
      </c>
      <c r="R12" s="30">
        <f t="shared" ref="R12" si="1">P12*Q12</f>
        <v>0</v>
      </c>
      <c r="S12" s="38" t="str">
        <f t="shared" ref="S12:S14" si="2">IF(AND(D12=""),"Incomplete",IF(AND(P12=FALSE),"Error in Student Result",IF(AND(P12&lt;6),"Fail",IF(AND(P12&gt;=6,P12&lt;12),"Pass",IF(AND(P12&gt;=12,P12&lt;18),"Merit",IF(AND(P12&gt;=18),"Distinction"))))))</f>
        <v>Incomplete</v>
      </c>
      <c r="T12" s="58"/>
      <c r="U12" s="60"/>
      <c r="V12" s="60"/>
      <c r="W12" s="2" t="s">
        <v>34</v>
      </c>
      <c r="X12" s="2">
        <f>H12-E12</f>
        <v>0</v>
      </c>
      <c r="Y12" s="2">
        <f>QUOTIENT(X12,X15)</f>
        <v>0</v>
      </c>
      <c r="Z12" s="2">
        <f>MOD(X12,X15)</f>
        <v>0</v>
      </c>
      <c r="AA12" s="2">
        <f>K12-H12</f>
        <v>0</v>
      </c>
      <c r="AB12" s="2">
        <f>QUOTIENT(AA12,X15)</f>
        <v>0</v>
      </c>
      <c r="AC12" s="2">
        <f>MOD(AA12,X15)</f>
        <v>0</v>
      </c>
      <c r="AD12" s="2">
        <f t="shared" ref="AD12:AD14" si="3">((O12+1)-K12)</f>
        <v>61</v>
      </c>
      <c r="AE12" s="2">
        <f>QUOTIENT(AD12,AD15)</f>
        <v>15</v>
      </c>
      <c r="AF12" s="2">
        <f>MOD(AD12,AD15)</f>
        <v>1</v>
      </c>
      <c r="AG12" s="2"/>
      <c r="AI12" s="2">
        <v>60</v>
      </c>
      <c r="AJ12" t="b">
        <f>IF(AND(D12="P1 (Low Pass)"),6,IF(AND(D12="P2 (Medium Pass)"),8,IF(AND(D12="P3 (High Pass)"),10,IF(AND(D12="M1 (Low Merit)"),12,IF(AND(D12="M2 (Medium Merit)"),14,IF(AND(D12="M3 (High Merit)"),16,IF(AND(D12="D1 (Low Distinction)"),18,IF(AND(D12="D2 (Medium Distinction)"),20,IF(AND(D12="D3 (High Distinction)"),22,IF(AND(D12="D4 (Highest Distinction)"),24))))))))))</f>
        <v>0</v>
      </c>
    </row>
    <row r="13" spans="1:36" x14ac:dyDescent="0.25">
      <c r="B13" s="36" t="s">
        <v>53</v>
      </c>
      <c r="C13" s="36" t="s">
        <v>33</v>
      </c>
      <c r="D13" s="28"/>
      <c r="E13" s="39"/>
      <c r="F13" s="37">
        <f>IF(Z13=2,G13-Y13-1,IF(Z13=1,G13-Y13,G13-Y13))</f>
        <v>0</v>
      </c>
      <c r="G13" s="37">
        <f>IF(Z13=2,H13-Y13-1,IF(Z13=1,H13-Y13-1,H13-Y13))</f>
        <v>0</v>
      </c>
      <c r="H13" s="13">
        <f>INT((K13-E13)/2)+E13</f>
        <v>0</v>
      </c>
      <c r="I13" s="12">
        <f>IF(AC13=2,J13-AB13-1,IF(AC13=1,J13-AB13,J13-AB13))</f>
        <v>0</v>
      </c>
      <c r="J13" s="12">
        <f>IF(AC13=2,K13-AB13-1,IF(AC13=1,K13-AB13-1,K13-AB13))</f>
        <v>0</v>
      </c>
      <c r="K13" s="39"/>
      <c r="L13" s="12">
        <f>IF(AF13=3,K13+AE13,IF(AF13=2,K13+AE13,IF(AF13=1,K13+AE13,K13+AE13)))</f>
        <v>15</v>
      </c>
      <c r="M13" s="12">
        <f>IF(AF13=3,L13+AE13+1,IF(AF13=2,L13+AE13,IF(AF13=1,L13+AE13,L13+AE13)))</f>
        <v>30</v>
      </c>
      <c r="N13" s="12">
        <f>IF(AF13=3,M13+AE13+1,IF(AF13=2,M13+AE13+1,IF(AF13=1,M13+AE13,M13+AE13)))</f>
        <v>45</v>
      </c>
      <c r="O13" s="28">
        <v>60</v>
      </c>
      <c r="P13" s="30">
        <f t="shared" si="0"/>
        <v>0</v>
      </c>
      <c r="Q13" s="30">
        <v>0.2</v>
      </c>
      <c r="R13" s="30">
        <f>P13*Q13</f>
        <v>0</v>
      </c>
      <c r="S13" s="38" t="str">
        <f t="shared" si="2"/>
        <v>Incomplete</v>
      </c>
      <c r="T13" s="58"/>
      <c r="U13" s="60">
        <f>IF(AND(S14=0),"Incomplete",IF(AND(S13=0),"Incomplete",IF(AND(T13&gt;=6,T13&lt;11),"Pass",IF(AND(T13&gt;=11,T13&lt;17),"Merit",IF(AND(T13&gt;=17,T13&lt;20.5),"Distinction",IF(AND(T13&gt;=20.5),"Distinction*",))))))</f>
        <v>0</v>
      </c>
      <c r="V13" s="60"/>
      <c r="W13" s="2" t="s">
        <v>34</v>
      </c>
      <c r="X13" s="2">
        <f>H13-E13</f>
        <v>0</v>
      </c>
      <c r="Y13" s="2">
        <f>QUOTIENT(X13,X15)</f>
        <v>0</v>
      </c>
      <c r="Z13" s="2">
        <f>MOD(X13,X15)</f>
        <v>0</v>
      </c>
      <c r="AA13" s="2">
        <f>K13-H13</f>
        <v>0</v>
      </c>
      <c r="AB13" s="2">
        <f>QUOTIENT(AA13,X15)</f>
        <v>0</v>
      </c>
      <c r="AC13" s="2">
        <f>MOD(AA13,X15)</f>
        <v>0</v>
      </c>
      <c r="AD13" s="2">
        <f t="shared" si="3"/>
        <v>61</v>
      </c>
      <c r="AE13" s="2">
        <f>QUOTIENT(AD13,AD15)</f>
        <v>15</v>
      </c>
      <c r="AF13" s="2">
        <f>MOD(AD13,AD15)</f>
        <v>1</v>
      </c>
      <c r="AG13" s="2"/>
      <c r="AI13" s="2">
        <v>65</v>
      </c>
      <c r="AJ13" t="b">
        <f>IF(AND(D13="P1 (Low Pass)"),6,IF(AND(D13="P2 (Medium Pass)"),8,IF(AND(D13="P3 (High Pass)"),10,IF(AND(D13="M1 (Low Merit)"),12,IF(AND(D13="M2 (Medium Merit)"),14,IF(AND(D13="M3 (High Merit)"),16,IF(AND(D13="D1 (Low Distinction)"),18,IF(AND(D13="D2 (Medium Distinction)"),20,IF(AND(D13="D3 (High Distinction)"),22,IF(AND(D13="D4 (Highest Distinction)"),24))))))))))</f>
        <v>0</v>
      </c>
    </row>
    <row r="14" spans="1:36" x14ac:dyDescent="0.25">
      <c r="B14" s="36" t="s">
        <v>54</v>
      </c>
      <c r="C14" s="36" t="s">
        <v>33</v>
      </c>
      <c r="D14" s="28"/>
      <c r="E14" s="39"/>
      <c r="F14" s="37">
        <f>IF(Z14=2,G14-Y14-1,IF(Z14=1,G14-Y14,G14-Y14))</f>
        <v>0</v>
      </c>
      <c r="G14" s="37">
        <f>IF(Z14=2,H14-Y14-1,IF(Z14=1,H14-Y14-1,H14-Y14))</f>
        <v>0</v>
      </c>
      <c r="H14" s="13">
        <f>INT((K14-E14)/2)+E14</f>
        <v>0</v>
      </c>
      <c r="I14" s="12">
        <f>IF(AC14=2,J14-AB14-1,IF(AC14=1,J14-AB14,J14-AB14))</f>
        <v>0</v>
      </c>
      <c r="J14" s="12">
        <f>IF(AC14=2,K14-AB14-1,IF(AC14=1,K14-AB14-1,K14-AB14))</f>
        <v>0</v>
      </c>
      <c r="K14" s="39"/>
      <c r="L14" s="12">
        <f>IF(AF14=3,K14+AE14,IF(AF14=2,K14+AE14,IF(AF14=1,K14+AE14,K14+AE14)))</f>
        <v>15</v>
      </c>
      <c r="M14" s="12">
        <f>IF(AF14=3,L14+AE14+1,IF(AF14=2,L14+AE14,IF(AF14=1,L14+AE14,L14+AE14)))</f>
        <v>30</v>
      </c>
      <c r="N14" s="12">
        <f>IF(AF14=3,M14+AE14+1,IF(AF14=2,M14+AE14+1,IF(AF14=1,M14+AE14,M14+AE14)))</f>
        <v>45</v>
      </c>
      <c r="O14" s="13">
        <v>60</v>
      </c>
      <c r="P14" s="30">
        <f t="shared" si="0"/>
        <v>0</v>
      </c>
      <c r="Q14" s="30">
        <v>0.3</v>
      </c>
      <c r="R14" s="30">
        <f t="shared" ref="R14" si="4">P14*Q14</f>
        <v>0</v>
      </c>
      <c r="S14" s="38" t="str">
        <f t="shared" si="2"/>
        <v>Incomplete</v>
      </c>
      <c r="T14" s="58"/>
      <c r="U14" s="60"/>
      <c r="V14" s="60"/>
      <c r="W14" s="2" t="s">
        <v>34</v>
      </c>
      <c r="X14" s="2">
        <f>H14-E14</f>
        <v>0</v>
      </c>
      <c r="Y14" s="2">
        <f>QUOTIENT(X14,X15)</f>
        <v>0</v>
      </c>
      <c r="Z14" s="2">
        <f>MOD(X14,X15)</f>
        <v>0</v>
      </c>
      <c r="AA14" s="2">
        <f>K14-H14</f>
        <v>0</v>
      </c>
      <c r="AB14" s="2">
        <f>QUOTIENT(AA14,X15)</f>
        <v>0</v>
      </c>
      <c r="AC14" s="2">
        <f>MOD(AA14,X15)</f>
        <v>0</v>
      </c>
      <c r="AD14" s="2">
        <f t="shared" si="3"/>
        <v>61</v>
      </c>
      <c r="AE14" s="2">
        <f>QUOTIENT(AD14,AD15)</f>
        <v>15</v>
      </c>
      <c r="AF14" s="2">
        <f>MOD(AD14,AD15)</f>
        <v>1</v>
      </c>
      <c r="AG14" s="2"/>
      <c r="AI14" s="2">
        <v>70</v>
      </c>
      <c r="AJ14" t="b">
        <f>IF(AND(D14="P1 (Low Pass)"),6,IF(AND(D14="P2 (Medium Pass)"),8,IF(AND(D14="P3 (High Pass)"),10,IF(AND(D14="M1 (Low Merit)"),12,IF(AND(D14="M2 (Medium Merit)"),14,IF(AND(D14="M3 (High Merit)"),16,IF(AND(D14="D1 (Low Distinction)"),18,IF(AND(D14="D2 (Medium Distinction)"),20,IF(AND(D14="D3 (High Distinction)"),22,IF(AND(D14="D4 (Highest Distinction)"),24))))))))))</f>
        <v>0</v>
      </c>
    </row>
    <row r="15" spans="1:36" x14ac:dyDescent="0.25">
      <c r="B15" s="8"/>
      <c r="C15" s="8"/>
      <c r="D15" s="8"/>
      <c r="E15" s="2"/>
      <c r="F15" s="2"/>
      <c r="G15" s="2"/>
      <c r="H15" s="2"/>
      <c r="I15" s="1"/>
      <c r="J15" s="1"/>
      <c r="K15" s="2"/>
      <c r="L15" s="1"/>
      <c r="M15" s="1"/>
      <c r="N15" s="1"/>
      <c r="O15" s="2"/>
      <c r="P15" s="1"/>
      <c r="Q15" s="1"/>
      <c r="R15" s="1"/>
      <c r="S15" s="2"/>
      <c r="T15" s="1"/>
      <c r="U15" s="2"/>
      <c r="V15" s="2"/>
      <c r="W15" s="2" t="s">
        <v>36</v>
      </c>
      <c r="X15" s="2">
        <v>3</v>
      </c>
      <c r="Y15" s="2"/>
      <c r="Z15" s="2"/>
      <c r="AA15" s="2"/>
      <c r="AB15" s="2"/>
      <c r="AC15" s="2"/>
      <c r="AD15" s="2">
        <v>4</v>
      </c>
      <c r="AE15" s="2"/>
      <c r="AF15" s="2"/>
      <c r="AG15" s="2"/>
      <c r="AI15" s="2">
        <v>75</v>
      </c>
    </row>
    <row r="16" spans="1:36" x14ac:dyDescent="0.25">
      <c r="B16" s="35"/>
      <c r="C16" s="35"/>
      <c r="D16" s="35"/>
      <c r="AI16" s="2">
        <v>80</v>
      </c>
    </row>
    <row r="17" spans="2:35" ht="15" customHeight="1" x14ac:dyDescent="0.25">
      <c r="B17" s="50" t="s">
        <v>2</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I17" s="2">
        <v>90</v>
      </c>
    </row>
    <row r="18" spans="2:35" ht="15" customHeight="1" x14ac:dyDescent="0.25">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I18" s="2">
        <v>100</v>
      </c>
    </row>
    <row r="19" spans="2:35" ht="15" customHeight="1" x14ac:dyDescent="0.25">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2:35" x14ac:dyDescent="0.25">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2:35" ht="15" customHeight="1" x14ac:dyDescent="0.25">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2:35" ht="15" customHeight="1" x14ac:dyDescent="0.25">
      <c r="C22" s="3"/>
      <c r="D22" s="3"/>
      <c r="E22" s="3"/>
      <c r="F22" s="3"/>
      <c r="G22" s="3"/>
      <c r="H22" s="3"/>
      <c r="I22" s="3"/>
      <c r="J22" s="3"/>
      <c r="K22" s="3"/>
      <c r="L22" s="3"/>
      <c r="M22" s="3"/>
      <c r="N22" s="3"/>
      <c r="O22" s="3"/>
      <c r="P22" s="3"/>
      <c r="Q22" s="3"/>
      <c r="R22" s="3"/>
      <c r="S22" s="3"/>
      <c r="T22" s="3"/>
      <c r="U22" s="3"/>
      <c r="V22" s="3"/>
    </row>
    <row r="23" spans="2:35" ht="15" customHeight="1" x14ac:dyDescent="0.25">
      <c r="B23" s="50" t="s">
        <v>56</v>
      </c>
      <c r="C23" s="50"/>
      <c r="D23" s="50"/>
      <c r="E23" s="50"/>
      <c r="F23" s="50"/>
      <c r="G23" s="50"/>
      <c r="H23" s="50"/>
      <c r="I23" s="50"/>
      <c r="J23" s="50"/>
      <c r="K23" s="50"/>
      <c r="L23" s="50"/>
      <c r="M23" s="50"/>
      <c r="N23" s="50"/>
      <c r="O23" s="50"/>
      <c r="P23" s="50"/>
      <c r="Q23" s="50"/>
      <c r="R23" s="50"/>
      <c r="S23" s="50"/>
      <c r="T23" s="50"/>
      <c r="U23" s="50"/>
      <c r="V23" s="50"/>
    </row>
    <row r="24" spans="2:35" x14ac:dyDescent="0.25">
      <c r="B24" s="50"/>
      <c r="C24" s="50"/>
      <c r="D24" s="50"/>
      <c r="E24" s="50"/>
      <c r="F24" s="50"/>
      <c r="G24" s="50"/>
      <c r="H24" s="50"/>
      <c r="I24" s="50"/>
      <c r="J24" s="50"/>
      <c r="K24" s="50"/>
      <c r="L24" s="50"/>
      <c r="M24" s="50"/>
      <c r="N24" s="50"/>
      <c r="O24" s="50"/>
      <c r="P24" s="50"/>
      <c r="Q24" s="50"/>
      <c r="R24" s="50"/>
      <c r="S24" s="50"/>
      <c r="T24" s="50"/>
      <c r="U24" s="50"/>
      <c r="V24" s="50"/>
    </row>
    <row r="25" spans="2:35" ht="15" customHeight="1" x14ac:dyDescent="0.25">
      <c r="B25" s="50"/>
      <c r="C25" s="50"/>
      <c r="D25" s="50"/>
      <c r="E25" s="50"/>
      <c r="F25" s="50"/>
      <c r="G25" s="50"/>
      <c r="H25" s="50"/>
      <c r="I25" s="50"/>
      <c r="J25" s="50"/>
      <c r="K25" s="50"/>
      <c r="L25" s="50"/>
      <c r="M25" s="50"/>
      <c r="N25" s="50"/>
      <c r="O25" s="50"/>
      <c r="P25" s="50"/>
      <c r="Q25" s="50"/>
      <c r="R25" s="50"/>
      <c r="S25" s="50"/>
      <c r="T25" s="50"/>
      <c r="U25" s="50"/>
      <c r="V25" s="50"/>
    </row>
    <row r="26" spans="2:35" ht="15" customHeight="1" x14ac:dyDescent="0.25">
      <c r="B26" s="50"/>
      <c r="C26" s="50"/>
      <c r="D26" s="50"/>
      <c r="E26" s="50"/>
      <c r="F26" s="50"/>
      <c r="G26" s="50"/>
      <c r="H26" s="50"/>
      <c r="I26" s="50"/>
      <c r="J26" s="50"/>
      <c r="K26" s="50"/>
      <c r="L26" s="50"/>
      <c r="M26" s="50"/>
      <c r="N26" s="50"/>
      <c r="O26" s="50"/>
      <c r="P26" s="50"/>
      <c r="Q26" s="50"/>
      <c r="R26" s="50"/>
      <c r="S26" s="50"/>
      <c r="T26" s="50"/>
      <c r="U26" s="50"/>
      <c r="V26" s="50"/>
    </row>
    <row r="27" spans="2:35" x14ac:dyDescent="0.25">
      <c r="B27" s="50"/>
      <c r="C27" s="50"/>
      <c r="D27" s="50"/>
      <c r="E27" s="50"/>
      <c r="F27" s="50"/>
      <c r="G27" s="50"/>
      <c r="H27" s="50"/>
      <c r="I27" s="50"/>
      <c r="J27" s="50"/>
      <c r="K27" s="50"/>
      <c r="L27" s="50"/>
      <c r="M27" s="50"/>
      <c r="N27" s="50"/>
      <c r="O27" s="50"/>
      <c r="P27" s="50"/>
      <c r="Q27" s="50"/>
      <c r="R27" s="50"/>
      <c r="S27" s="50"/>
      <c r="T27" s="50"/>
      <c r="U27" s="50"/>
      <c r="V27" s="50"/>
    </row>
    <row r="28" spans="2:35" x14ac:dyDescent="0.25">
      <c r="B28" s="50"/>
      <c r="C28" s="50"/>
      <c r="D28" s="50"/>
      <c r="E28" s="50"/>
      <c r="F28" s="50"/>
      <c r="G28" s="50"/>
      <c r="H28" s="50"/>
      <c r="I28" s="50"/>
      <c r="J28" s="50"/>
      <c r="K28" s="50"/>
      <c r="L28" s="50"/>
      <c r="M28" s="50"/>
      <c r="N28" s="50"/>
      <c r="O28" s="50"/>
      <c r="P28" s="50"/>
      <c r="Q28" s="50"/>
      <c r="R28" s="50"/>
      <c r="S28" s="50"/>
      <c r="T28" s="50"/>
      <c r="U28" s="50"/>
      <c r="V28" s="50"/>
    </row>
    <row r="29" spans="2:35" x14ac:dyDescent="0.25">
      <c r="B29" s="50"/>
      <c r="C29" s="50"/>
      <c r="D29" s="50"/>
      <c r="E29" s="50"/>
      <c r="F29" s="50"/>
      <c r="G29" s="50"/>
      <c r="H29" s="50"/>
      <c r="I29" s="50"/>
      <c r="J29" s="50"/>
      <c r="K29" s="50"/>
      <c r="L29" s="50"/>
      <c r="M29" s="50"/>
      <c r="N29" s="50"/>
      <c r="O29" s="50"/>
      <c r="P29" s="50"/>
      <c r="Q29" s="50"/>
      <c r="R29" s="50"/>
      <c r="S29" s="50"/>
      <c r="T29" s="50"/>
      <c r="U29" s="50"/>
      <c r="V29" s="50"/>
    </row>
    <row r="30" spans="2:35" x14ac:dyDescent="0.25">
      <c r="B30" s="50"/>
      <c r="C30" s="50"/>
      <c r="D30" s="50"/>
      <c r="E30" s="50"/>
      <c r="F30" s="50"/>
      <c r="G30" s="50"/>
      <c r="H30" s="50"/>
      <c r="I30" s="50"/>
      <c r="J30" s="50"/>
      <c r="K30" s="50"/>
      <c r="L30" s="50"/>
      <c r="M30" s="50"/>
      <c r="N30" s="50"/>
      <c r="O30" s="50"/>
      <c r="P30" s="50"/>
      <c r="Q30" s="50"/>
      <c r="R30" s="50"/>
      <c r="S30" s="50"/>
      <c r="T30" s="50"/>
      <c r="U30" s="50"/>
      <c r="V30" s="50"/>
    </row>
    <row r="31" spans="2:35" x14ac:dyDescent="0.25">
      <c r="B31" s="50"/>
      <c r="C31" s="50"/>
      <c r="D31" s="50"/>
      <c r="E31" s="50"/>
      <c r="F31" s="50"/>
      <c r="G31" s="50"/>
      <c r="H31" s="50"/>
      <c r="I31" s="50"/>
      <c r="J31" s="50"/>
      <c r="K31" s="50"/>
      <c r="L31" s="50"/>
      <c r="M31" s="50"/>
      <c r="N31" s="50"/>
      <c r="O31" s="50"/>
      <c r="P31" s="50"/>
      <c r="Q31" s="50"/>
      <c r="R31" s="50"/>
      <c r="S31" s="50"/>
      <c r="T31" s="50"/>
      <c r="U31" s="50"/>
      <c r="V31" s="50"/>
    </row>
    <row r="32" spans="2:35" x14ac:dyDescent="0.25">
      <c r="B32" s="50"/>
      <c r="C32" s="50"/>
      <c r="D32" s="50"/>
      <c r="E32" s="50"/>
      <c r="F32" s="50"/>
      <c r="G32" s="50"/>
      <c r="H32" s="50"/>
      <c r="I32" s="50"/>
      <c r="J32" s="50"/>
      <c r="K32" s="50"/>
      <c r="L32" s="50"/>
      <c r="M32" s="50"/>
      <c r="N32" s="50"/>
      <c r="O32" s="50"/>
      <c r="P32" s="50"/>
      <c r="Q32" s="50"/>
      <c r="R32" s="50"/>
      <c r="S32" s="50"/>
      <c r="T32" s="50"/>
      <c r="U32" s="50"/>
      <c r="V32" s="50"/>
    </row>
    <row r="33" spans="2:22" ht="26.25" customHeight="1" x14ac:dyDescent="0.25">
      <c r="B33" s="50"/>
      <c r="C33" s="50"/>
      <c r="D33" s="50"/>
      <c r="E33" s="50"/>
      <c r="F33" s="50"/>
      <c r="G33" s="50"/>
      <c r="H33" s="50"/>
      <c r="I33" s="50"/>
      <c r="J33" s="50"/>
      <c r="K33" s="50"/>
      <c r="L33" s="50"/>
      <c r="M33" s="50"/>
      <c r="N33" s="50"/>
      <c r="O33" s="50"/>
      <c r="P33" s="50"/>
      <c r="Q33" s="50"/>
      <c r="R33" s="50"/>
      <c r="S33" s="50"/>
      <c r="T33" s="50"/>
      <c r="U33" s="50"/>
      <c r="V33" s="50"/>
    </row>
    <row r="34" spans="2:22" x14ac:dyDescent="0.25">
      <c r="B34" s="3"/>
      <c r="C34" s="3"/>
      <c r="D34" s="3"/>
      <c r="E34" s="3"/>
      <c r="F34" s="3"/>
      <c r="G34" s="3"/>
      <c r="H34" s="3"/>
      <c r="I34" s="3"/>
      <c r="J34" s="3"/>
      <c r="K34" s="3"/>
      <c r="L34" s="3"/>
      <c r="M34" s="3"/>
      <c r="N34" s="3"/>
      <c r="O34" s="3"/>
      <c r="P34" s="3"/>
      <c r="Q34" s="3"/>
      <c r="R34" s="3"/>
      <c r="S34" s="3"/>
      <c r="T34" s="3"/>
      <c r="U34" s="3"/>
      <c r="V34" s="3"/>
    </row>
    <row r="35" spans="2:22" x14ac:dyDescent="0.25">
      <c r="B35" s="3"/>
      <c r="C35" s="3"/>
      <c r="D35" s="3"/>
      <c r="E35" s="3"/>
      <c r="F35" s="3"/>
      <c r="G35" s="3"/>
      <c r="H35" s="3"/>
      <c r="I35" s="3"/>
      <c r="J35" s="3"/>
      <c r="K35" s="3"/>
      <c r="L35" s="3"/>
      <c r="M35" s="3"/>
      <c r="N35" s="3"/>
      <c r="O35" s="3"/>
      <c r="P35" s="3"/>
      <c r="Q35" s="3"/>
      <c r="R35" s="3"/>
      <c r="S35" s="3"/>
      <c r="T35" s="3"/>
      <c r="U35" s="3"/>
      <c r="V35" s="3"/>
    </row>
    <row r="36" spans="2:22" x14ac:dyDescent="0.25">
      <c r="B36" s="3"/>
      <c r="C36" s="3"/>
      <c r="D36" s="3"/>
      <c r="E36" s="3"/>
      <c r="F36" s="3"/>
      <c r="G36" s="3"/>
      <c r="H36" s="3"/>
      <c r="I36" s="3"/>
      <c r="J36" s="3"/>
      <c r="K36" s="3"/>
      <c r="L36" s="3"/>
      <c r="M36" s="3"/>
      <c r="N36" s="3"/>
      <c r="O36" s="3"/>
      <c r="P36" s="3"/>
      <c r="Q36" s="3"/>
      <c r="R36" s="3"/>
      <c r="S36" s="3"/>
      <c r="T36" s="3"/>
      <c r="U36" s="3"/>
      <c r="V36" s="3"/>
    </row>
    <row r="37" spans="2:22" x14ac:dyDescent="0.25">
      <c r="B37" s="3"/>
      <c r="C37" s="3"/>
      <c r="D37" s="3"/>
      <c r="E37" s="3"/>
      <c r="F37" s="3"/>
      <c r="G37" s="3"/>
      <c r="H37" s="3"/>
      <c r="I37" s="3"/>
      <c r="J37" s="3"/>
      <c r="K37" s="3"/>
      <c r="L37" s="3"/>
      <c r="M37" s="3"/>
      <c r="N37" s="3"/>
      <c r="O37" s="3"/>
      <c r="P37" s="3"/>
      <c r="Q37" s="3"/>
      <c r="R37" s="3"/>
      <c r="S37" s="3"/>
      <c r="T37" s="3"/>
      <c r="U37" s="3"/>
      <c r="V37" s="3"/>
    </row>
  </sheetData>
  <sheetProtection algorithmName="SHA-512" hashValue="Lg8pEJHkEUnl3+3StNS4CokS75n90S9/lC1rLQ9zblJsDuGfUHt0XR5CWbZa/rmT3ZsUY4xqyivr7ARAtnzlcw==" saltValue="+IFT48d8iJNYiX6XelAE6A==" spinCount="100000" sheet="1" objects="1" scenarios="1" selectLockedCells="1"/>
  <dataConsolidate/>
  <mergeCells count="6">
    <mergeCell ref="B23:V33"/>
    <mergeCell ref="B9:C9"/>
    <mergeCell ref="V11:V14"/>
    <mergeCell ref="T11:T14"/>
    <mergeCell ref="U11:U14"/>
    <mergeCell ref="B17:AG21"/>
  </mergeCells>
  <conditionalFormatting sqref="E11:O14">
    <cfRule type="expression" dxfId="1" priority="1">
      <formula>$C11="Interval"</formula>
    </cfRule>
  </conditionalFormatting>
  <dataValidations count="4">
    <dataValidation type="whole" showInputMessage="1" showErrorMessage="1" sqref="K11:K14" xr:uid="{00000000-0002-0000-0300-000001000000}">
      <formula1>E11+2</formula1>
      <formula2>O11-1</formula2>
    </dataValidation>
    <dataValidation type="whole" allowBlank="1" showInputMessage="1" showErrorMessage="1" sqref="E11:E14" xr:uid="{00000000-0002-0000-0300-000002000000}">
      <formula1>1</formula1>
      <formula2>K11-2</formula2>
    </dataValidation>
    <dataValidation type="list" allowBlank="1" showInputMessage="1" showErrorMessage="1" sqref="O13 O11" xr:uid="{00000000-0002-0000-0300-000003000000}">
      <formula1>$AI$10:$AI$18</formula1>
    </dataValidation>
    <dataValidation type="list" allowBlank="1" showInputMessage="1" showErrorMessage="1" sqref="C11:C14" xr:uid="{D20E5E57-B253-4573-AD14-5C4ADCABE02A}">
      <formula1>"Marks, Interval"</formula1>
    </dataValidation>
  </dataValidations>
  <hyperlinks>
    <hyperlink ref="B6" location="Menu!A1" display="MENU" xr:uid="{FEEA36CD-3FDF-4D78-AE15-0196A2783251}"/>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IF(C11="Interval",DV!$D$2:$D$11,DV!$D$13:$D$112)</xm:f>
          </x14:formula1>
          <xm:sqref>D11 D13</xm:sqref>
        </x14:dataValidation>
        <x14:dataValidation type="list" allowBlank="1" showInputMessage="1" showErrorMessage="1" xr:uid="{351A3180-3C37-419A-BD67-C065AD65A793}">
          <x14:formula1>
            <xm:f>IF(C12="Interval",DV!$D$2:$D$11,DV!$D$13:$D$72)</xm:f>
          </x14:formula1>
          <xm:sqref>D12 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J36"/>
  <sheetViews>
    <sheetView showGridLines="0" showRowColHeaders="0" zoomScale="90" zoomScaleNormal="90" workbookViewId="0">
      <pane ySplit="4" topLeftCell="A5" activePane="bottomLeft" state="frozen"/>
      <selection pane="bottomLeft" activeCell="B6" sqref="B6"/>
    </sheetView>
  </sheetViews>
  <sheetFormatPr defaultColWidth="9.140625" defaultRowHeight="15" x14ac:dyDescent="0.25"/>
  <cols>
    <col min="1" max="1" width="2.5703125" customWidth="1"/>
    <col min="2" max="2" width="20.5703125" customWidth="1"/>
    <col min="3" max="3" width="17.5703125" customWidth="1"/>
    <col min="4" max="4" width="23.5703125" customWidth="1"/>
    <col min="5" max="5" width="14.5703125" customWidth="1"/>
    <col min="6" max="7" width="9.140625" hidden="1" customWidth="1"/>
    <col min="8" max="8" width="14.5703125" customWidth="1"/>
    <col min="9" max="10" width="9.140625" hidden="1" customWidth="1"/>
    <col min="11" max="11" width="19.5703125" customWidth="1"/>
    <col min="12" max="14" width="9.140625" hidden="1" customWidth="1"/>
    <col min="15" max="15" width="15" customWidth="1"/>
    <col min="16" max="16" width="9.140625" hidden="1" customWidth="1"/>
    <col min="17" max="17" width="12.7109375" hidden="1" customWidth="1"/>
    <col min="18" max="18" width="16.42578125" hidden="1" customWidth="1"/>
    <col min="19" max="19" width="21.7109375" customWidth="1"/>
    <col min="20" max="20" width="15.5703125" hidden="1" customWidth="1"/>
    <col min="21" max="21" width="47" customWidth="1"/>
    <col min="22" max="22" width="19.42578125" customWidth="1"/>
    <col min="23" max="29" width="9.140625" hidden="1" customWidth="1"/>
    <col min="30" max="30" width="11" hidden="1" customWidth="1"/>
    <col min="31" max="32" width="9.140625" hidden="1" customWidth="1"/>
    <col min="33" max="34" width="9.140625" customWidth="1"/>
    <col min="35" max="35" width="13.42578125" hidden="1" customWidth="1"/>
    <col min="36" max="36" width="0" hidden="1" customWidth="1"/>
  </cols>
  <sheetData>
    <row r="1" spans="1:36" s="19" customFormat="1" x14ac:dyDescent="0.25"/>
    <row r="2" spans="1:36" s="26" customFormat="1" x14ac:dyDescent="0.25"/>
    <row r="3" spans="1:36" s="26" customFormat="1" x14ac:dyDescent="0.25"/>
    <row r="4" spans="1:36" s="26" customFormat="1" x14ac:dyDescent="0.25">
      <c r="A4" s="27"/>
    </row>
    <row r="6" spans="1:36" s="33" customFormat="1" ht="20.100000000000001" customHeight="1" x14ac:dyDescent="0.25">
      <c r="A6" s="32"/>
      <c r="B6" s="48" t="s">
        <v>10</v>
      </c>
    </row>
    <row r="9" spans="1:36" x14ac:dyDescent="0.25">
      <c r="B9" s="59" t="s">
        <v>6</v>
      </c>
      <c r="C9" s="59"/>
      <c r="D9" s="4"/>
      <c r="E9" s="2"/>
      <c r="F9" s="2"/>
      <c r="G9" s="2"/>
      <c r="H9" s="2"/>
      <c r="I9" s="1"/>
      <c r="J9" s="1"/>
      <c r="K9" s="2"/>
      <c r="L9" s="1"/>
      <c r="M9" s="1"/>
      <c r="N9" s="1"/>
      <c r="O9" s="2"/>
      <c r="P9" s="1"/>
      <c r="Q9" s="1"/>
      <c r="R9" s="1"/>
      <c r="S9" s="2"/>
      <c r="T9" s="1"/>
      <c r="U9" s="2"/>
      <c r="V9" s="2"/>
      <c r="W9" s="2"/>
      <c r="X9" s="2"/>
      <c r="Y9" s="2"/>
      <c r="Z9" s="2"/>
      <c r="AA9" s="2"/>
      <c r="AB9" s="2"/>
      <c r="AC9" s="2"/>
      <c r="AD9" s="2"/>
      <c r="AE9" s="2"/>
      <c r="AF9" s="2"/>
      <c r="AG9" s="2"/>
      <c r="AI9" s="2" t="s">
        <v>11</v>
      </c>
    </row>
    <row r="10" spans="1:36" x14ac:dyDescent="0.25">
      <c r="B10" s="21" t="s">
        <v>12</v>
      </c>
      <c r="C10" s="21" t="s">
        <v>13</v>
      </c>
      <c r="D10" s="21" t="s">
        <v>14</v>
      </c>
      <c r="E10" s="21" t="s">
        <v>15</v>
      </c>
      <c r="F10" s="21"/>
      <c r="G10" s="21"/>
      <c r="H10" s="21" t="s">
        <v>16</v>
      </c>
      <c r="I10" s="22"/>
      <c r="J10" s="22"/>
      <c r="K10" s="21" t="s">
        <v>17</v>
      </c>
      <c r="L10" s="22"/>
      <c r="M10" s="22"/>
      <c r="N10" s="22"/>
      <c r="O10" s="21" t="s">
        <v>18</v>
      </c>
      <c r="P10" s="22" t="s">
        <v>19</v>
      </c>
      <c r="Q10" s="22" t="s">
        <v>20</v>
      </c>
      <c r="R10" s="22" t="s">
        <v>21</v>
      </c>
      <c r="S10" s="23" t="s">
        <v>22</v>
      </c>
      <c r="T10" s="29" t="s">
        <v>55</v>
      </c>
      <c r="U10" s="23" t="s">
        <v>24</v>
      </c>
      <c r="V10" s="23" t="s">
        <v>50</v>
      </c>
      <c r="W10" s="2"/>
      <c r="X10" s="2" t="s">
        <v>26</v>
      </c>
      <c r="Y10" s="2" t="s">
        <v>27</v>
      </c>
      <c r="Z10" s="2" t="s">
        <v>28</v>
      </c>
      <c r="AA10" s="2" t="s">
        <v>29</v>
      </c>
      <c r="AB10" s="2" t="s">
        <v>27</v>
      </c>
      <c r="AC10" s="2" t="s">
        <v>28</v>
      </c>
      <c r="AD10" s="2" t="s">
        <v>30</v>
      </c>
      <c r="AE10" s="2" t="s">
        <v>27</v>
      </c>
      <c r="AF10" s="2" t="s">
        <v>28</v>
      </c>
      <c r="AG10" s="2"/>
      <c r="AI10" s="2">
        <v>40</v>
      </c>
    </row>
    <row r="11" spans="1:36" x14ac:dyDescent="0.25">
      <c r="B11" s="11" t="s">
        <v>57</v>
      </c>
      <c r="C11" s="11" t="s">
        <v>33</v>
      </c>
      <c r="D11" s="28"/>
      <c r="E11" s="39"/>
      <c r="F11" s="37">
        <f>IF(Z11=2,G11-Y11-1,IF(Z11=1,G11-Y11,G11-Y11))</f>
        <v>0</v>
      </c>
      <c r="G11" s="37">
        <f>IF(Z11=2,H11-Y11-1,IF(Z11=1,H11-Y11-1,H11-Y11))</f>
        <v>0</v>
      </c>
      <c r="H11" s="13">
        <f>INT((K11-E11)/2)+E11</f>
        <v>0</v>
      </c>
      <c r="I11" s="12">
        <f>IF(AC11=2,J11-AB11-1,IF(AC11=1,J11-AB11,J11-AB11))</f>
        <v>0</v>
      </c>
      <c r="J11" s="12">
        <f>IF(AC11=2,K11-AB11-1,IF(AC11=1,K11-AB11-1,K11-AB11))</f>
        <v>0</v>
      </c>
      <c r="K11" s="39"/>
      <c r="L11" s="12">
        <f>IF(AF11=3,K11+AE11,IF(AF11=2,K11+AE11,IF(AF11=1,K11+AE11,K11+AE11)))</f>
        <v>15</v>
      </c>
      <c r="M11" s="12">
        <f>IF(AF11=3,L11+AE11+1,IF(AF11=2,L11+AE11,IF(AF11=1,L11+AE11,L11+AE11)))</f>
        <v>30</v>
      </c>
      <c r="N11" s="12">
        <f>IF(AF11=3,M11+AE11+1,IF(AF11=2,M11+AE11+1,IF(AF11=1,M11+AE11,M11+AE11)))</f>
        <v>45</v>
      </c>
      <c r="O11" s="40">
        <v>60</v>
      </c>
      <c r="P11" s="41">
        <f>IF(C11="Interval",AJ11,IF(AND(K11=""),0,IF(AND(E11=""),0,IF(AND(D11=0),0,IF(AND(D11&gt;=0,D11&lt;E11),0,IF(AND(D11&gt;=E11,D11&lt;F11),6,IF(AND(D11&gt;=F11,D11&lt;G11),8,IF(AND(D11&gt;=G11,D11&lt;H11),10,IF(AND(D11&gt;=H11,D11&lt;I11),12,IF(AND(D11&gt;=I11,D11&lt;J11),14,IF(AND(D11&gt;=J11,D11&lt;K11),16,IF(AND(D11&gt;=K11,D11&lt;L11),18,IF(AND(D11&gt;=L11,D11&lt;M11),20,IF(AND(D11&gt;=M11,D11&lt;N11),22,IF(AND(D11&gt;=N11,D11&lt;=O11),24)))))))))))))))</f>
        <v>0</v>
      </c>
      <c r="Q11" s="41">
        <v>0.1</v>
      </c>
      <c r="R11" s="41">
        <f>P11*Q11</f>
        <v>0</v>
      </c>
      <c r="S11" s="38" t="str">
        <f>IF(D11="","Incomplete",IF(AND(P11=FALSE),"Error in Student Result",IF(AND(P11&lt;6),"Fail",IF(AND(P11&gt;=6,P11&lt;12),"Pass",IF(AND(P11&gt;=12,P11&lt;18),"Merit",IF(AND(P11&gt;=18),"Distinction"))))))</f>
        <v>Incomplete</v>
      </c>
      <c r="T11" s="58">
        <f>SUM(R11:R14)</f>
        <v>0</v>
      </c>
      <c r="U11" s="60" t="str">
        <f>IF(AND(R11=0),"Incomplete",IF(AND(R12=0),"Incomplete",IF(AND(R13=0),"Incomplete",IF(AND(R14=0),"Incomplete",IF(AND(T11&gt;=6,T11&lt;7.7),"Pass, Pass, Pass (PPP)",IF(AND(T11&gt;=7.7,T11&lt;9.3),"Pass, Pass, Merit (MPP)",IF(AND(T11&gt;=9.3,T11&lt;11),"Pass, Merit, Merit (MMP)",IF(AND(T11&gt;=11,T11&lt;13),"Merit, Merit, Merit (MMM)",IF(AND(T11&gt;=13,T11&lt;15),"Merit, Merit, Distinction (DMM)",IF(AND(T11&gt;=15,T11&lt;17),"Merit, Distinction, Distinction (DDM)",IF(AND(T11&gt;=17,T11&lt;18.2),"Distinction, Distinction, Distinction (DDD)",IF(AND(T11&gt;=18.2,T11&lt;19.3),"Distinction, Distinction, Distinction* (D*DD)",IF(AND(T11&gt;=19.3,T11&lt;20.5),"Distinction, Distinction*, Distinction* (D*D*D)",IF(AND(T11&gt;=20.5),"Distinction*, Distinction*, Distinction* (D*D*D*)",))))))))))))))</f>
        <v>Incomplete</v>
      </c>
      <c r="V11" s="60">
        <f>IF(AND(U11="Incomplete"),0,IF(AND(U11="Pass, Pass, Pass (PPP)"),48,IF(AND(U11="Pass, Pass, Merit (MPP)"),64,IF(AND(U11="Pass, Merit, Merit (MMP)"),80,IF(AND(U11="Merit, Merit, Merit (MMM)"),96,IF(AND(U11="Merit, Merit, Distinction (DMM)"),112,IF(AND(U11="Merit, Distinction, Distinction (DDM)"),128,IF(AND(U11="Distinction, Distinction, Distinction (DDD)"),144,IF(AND(U11="Distinction, Distinction, Distinction* (D*DD)"),152,IF(AND(U11="Distinction, Distinction*, Distinction* (D*D*D)"),160,IF(AND(U11="Distinction*, Distinction*, Distinction* (D*D*D*)"),168,)))))))))))</f>
        <v>0</v>
      </c>
      <c r="W11" s="2" t="s">
        <v>34</v>
      </c>
      <c r="X11" s="2">
        <f>H11-E11</f>
        <v>0</v>
      </c>
      <c r="Y11" s="2">
        <f>QUOTIENT(X11,X15)</f>
        <v>0</v>
      </c>
      <c r="Z11" s="2">
        <f>MOD(X11,X15)</f>
        <v>0</v>
      </c>
      <c r="AA11" s="2">
        <f>K11-H11</f>
        <v>0</v>
      </c>
      <c r="AB11" s="2">
        <f>QUOTIENT(AA11,X15)</f>
        <v>0</v>
      </c>
      <c r="AC11" s="2">
        <f>MOD(AA11,X15)</f>
        <v>0</v>
      </c>
      <c r="AD11" s="2">
        <f>((O11+1)-K11)</f>
        <v>61</v>
      </c>
      <c r="AE11" s="2">
        <f>QUOTIENT(AD11,AD15)</f>
        <v>15</v>
      </c>
      <c r="AF11" s="2">
        <f>MOD(AD11,AD15)</f>
        <v>1</v>
      </c>
      <c r="AG11" s="2"/>
      <c r="AI11" s="2">
        <v>50</v>
      </c>
      <c r="AJ11" t="b">
        <f>IF(AND(D11="P1 (Low Pass)"),6,IF(AND(D11="P2 (Medium Pass)"),8,IF(AND(D11="P3 (High Pass)"),10,IF(AND(D11="M1 (Low Merit)"),12,IF(AND(D11="M2 (Medium Merit)"),14,IF(AND(D11="M3 (High Merit)"),16,IF(AND(D11="D1 (Low Distinction)"),18,IF(AND(D11="D2 (Medium Distinction)"),20,IF(AND(D11="D3 (High Distinction)"),22,IF(AND(D11="D4 (Highest Distinction)"),24))))))))))</f>
        <v>0</v>
      </c>
    </row>
    <row r="12" spans="1:36" x14ac:dyDescent="0.25">
      <c r="B12" s="11" t="s">
        <v>58</v>
      </c>
      <c r="C12" s="11" t="s">
        <v>33</v>
      </c>
      <c r="D12" s="28"/>
      <c r="E12" s="39"/>
      <c r="F12" s="37">
        <f>IF(Z12=2,G12-Y12-1,IF(Z12=1,G12-Y12,G12-Y12))</f>
        <v>0</v>
      </c>
      <c r="G12" s="37">
        <f>IF(Z12=2,H12-Y12-1,IF(Z12=1,H12-Y12-1,H12-Y12))</f>
        <v>0</v>
      </c>
      <c r="H12" s="13">
        <f>INT((K12-E12)/2)+E12</f>
        <v>0</v>
      </c>
      <c r="I12" s="12">
        <f>IF(AC12=2,J12-AB12-1,IF(AC12=1,J12-AB12,J12-AB12))</f>
        <v>0</v>
      </c>
      <c r="J12" s="12">
        <f>IF(AC12=2,K12-AB12-1,IF(AC12=1,K12-AB12-1,K12-AB12))</f>
        <v>0</v>
      </c>
      <c r="K12" s="39"/>
      <c r="L12" s="12">
        <f>IF(AF12=3,K12+AE12,IF(AF12=2,K12+AE12,IF(AF12=1,K12+AE12,K12+AE12)))</f>
        <v>15</v>
      </c>
      <c r="M12" s="12">
        <f>IF(AF12=3,L12+AE12+1,IF(AF12=2,L12+AE12,IF(AF12=1,L12+AE12,L12+AE12)))</f>
        <v>30</v>
      </c>
      <c r="N12" s="12">
        <f>IF(AF12=3,M12+AE12+1,IF(AF12=2,M12+AE12+1,IF(AF12=1,M12+AE12,M12+AE12)))</f>
        <v>45</v>
      </c>
      <c r="O12" s="13">
        <v>60</v>
      </c>
      <c r="P12" s="41">
        <f t="shared" ref="P12:P14" si="0">IF(C12="Interval",AJ12,IF(AND(K12=""),0,IF(AND(E12=""),0,IF(AND(D12=0),0,IF(AND(D12&gt;=0,D12&lt;E12),0,IF(AND(D12&gt;=E12,D12&lt;F12),6,IF(AND(D12&gt;=F12,D12&lt;G12),8,IF(AND(D12&gt;=G12,D12&lt;H12),10,IF(AND(D12&gt;=H12,D12&lt;I12),12,IF(AND(D12&gt;=I12,D12&lt;J12),14,IF(AND(D12&gt;=J12,D12&lt;K12),16,IF(AND(D12&gt;=K12,D12&lt;L12),18,IF(AND(D12&gt;=L12,D12&lt;M12),20,IF(AND(D12&gt;=M12,D12&lt;N12),22,IF(AND(D12&gt;=N12,D12&lt;=O12),24)))))))))))))))</f>
        <v>0</v>
      </c>
      <c r="Q12" s="41">
        <v>0.15</v>
      </c>
      <c r="R12" s="41">
        <f t="shared" ref="R12" si="1">P12*Q12</f>
        <v>0</v>
      </c>
      <c r="S12" s="38" t="str">
        <f t="shared" ref="S12:S14" si="2">IF(D12="","Incomplete",IF(AND(P12=FALSE),"Error in Student Result",IF(AND(P12&lt;6),"Fail",IF(AND(P12&gt;=6,P12&lt;12),"Pass",IF(AND(P12&gt;=12,P12&lt;18),"Merit",IF(AND(P12&gt;=18),"Distinction"))))))</f>
        <v>Incomplete</v>
      </c>
      <c r="T12" s="58"/>
      <c r="U12" s="60"/>
      <c r="V12" s="60"/>
      <c r="W12" s="2" t="s">
        <v>34</v>
      </c>
      <c r="X12" s="2">
        <f>H12-E12</f>
        <v>0</v>
      </c>
      <c r="Y12" s="2">
        <f>QUOTIENT(X12,X15)</f>
        <v>0</v>
      </c>
      <c r="Z12" s="2">
        <f>MOD(X12,X15)</f>
        <v>0</v>
      </c>
      <c r="AA12" s="2">
        <f>K12-H12</f>
        <v>0</v>
      </c>
      <c r="AB12" s="2">
        <f>QUOTIENT(AA12,X15)</f>
        <v>0</v>
      </c>
      <c r="AC12" s="2">
        <f>MOD(AA12,X15)</f>
        <v>0</v>
      </c>
      <c r="AD12" s="2">
        <f t="shared" ref="AD12:AD14" si="3">((O12+1)-K12)</f>
        <v>61</v>
      </c>
      <c r="AE12" s="2">
        <f>QUOTIENT(AD12,AD15)</f>
        <v>15</v>
      </c>
      <c r="AF12" s="2">
        <f>MOD(AD12,AD15)</f>
        <v>1</v>
      </c>
      <c r="AG12" s="2"/>
      <c r="AI12" s="2">
        <v>60</v>
      </c>
      <c r="AJ12" t="b">
        <f t="shared" ref="AJ12:AJ14" si="4">IF(AND(D12="P1 (Low Pass)"),6,IF(AND(D12="P2 (Medium Pass)"),8,IF(AND(D12="P3 (High Pass)"),10,IF(AND(D12="M1 (Low Merit)"),12,IF(AND(D12="M2 (Medium Merit)"),14,IF(AND(D12="M3 (High Merit)"),16,IF(AND(D12="D1 (Low Distinction)"),18,IF(AND(D12="D2 (Medium Distinction)"),20,IF(AND(D12="D3 (High Distinction)"),22,IF(AND(D12="D4 (Highest Distinction)"),24))))))))))</f>
        <v>0</v>
      </c>
    </row>
    <row r="13" spans="1:36" x14ac:dyDescent="0.25">
      <c r="B13" s="11" t="s">
        <v>59</v>
      </c>
      <c r="C13" s="11" t="s">
        <v>33</v>
      </c>
      <c r="D13" s="28"/>
      <c r="E13" s="39"/>
      <c r="F13" s="37">
        <f>IF(Z13=2,G13-Y13-1,IF(Z13=1,G13-Y13,G13-Y13))</f>
        <v>0</v>
      </c>
      <c r="G13" s="37">
        <f>IF(Z13=2,H13-Y13-1,IF(Z13=1,H13-Y13-1,H13-Y13))</f>
        <v>0</v>
      </c>
      <c r="H13" s="13">
        <f>INT((K13-E13)/2)+E13</f>
        <v>0</v>
      </c>
      <c r="I13" s="12">
        <f>IF(AC13=2,J13-AB13-1,IF(AC13=1,J13-AB13,J13-AB13))</f>
        <v>0</v>
      </c>
      <c r="J13" s="12">
        <f>IF(AC13=2,K13-AB13-1,IF(AC13=1,K13-AB13-1,K13-AB13))</f>
        <v>0</v>
      </c>
      <c r="K13" s="39"/>
      <c r="L13" s="12">
        <f>IF(AF13=3,K13+AE13,IF(AF13=2,K13+AE13,IF(AF13=1,K13+AE13,K13+AE13)))</f>
        <v>15</v>
      </c>
      <c r="M13" s="12">
        <f>IF(AF13=3,L13+AE13+1,IF(AF13=2,L13+AE13,IF(AF13=1,L13+AE13,L13+AE13)))</f>
        <v>30</v>
      </c>
      <c r="N13" s="12">
        <f>IF(AF13=3,M13+AE13+1,IF(AF13=2,M13+AE13+1,IF(AF13=1,M13+AE13,M13+AE13)))</f>
        <v>45</v>
      </c>
      <c r="O13" s="40">
        <v>60</v>
      </c>
      <c r="P13" s="41">
        <f t="shared" si="0"/>
        <v>0</v>
      </c>
      <c r="Q13" s="41">
        <v>0.15</v>
      </c>
      <c r="R13" s="41">
        <f>P13*Q13</f>
        <v>0</v>
      </c>
      <c r="S13" s="38" t="str">
        <f t="shared" si="2"/>
        <v>Incomplete</v>
      </c>
      <c r="T13" s="58"/>
      <c r="U13" s="60">
        <f>IF(AND(S14=0),"Incomplete",IF(AND(S13=0),"Incomplete",IF(AND(T13&gt;=6,T13&lt;11),"Pass",IF(AND(T13&gt;=11,T13&lt;17),"Merit",IF(AND(T13&gt;=17,T13&lt;20.5),"Distinction",IF(AND(T13&gt;=20.5),"Distinction*",))))))</f>
        <v>0</v>
      </c>
      <c r="V13" s="60"/>
      <c r="W13" s="2" t="s">
        <v>34</v>
      </c>
      <c r="X13" s="2">
        <f>H13-E13</f>
        <v>0</v>
      </c>
      <c r="Y13" s="2">
        <f>QUOTIENT(X13,X15)</f>
        <v>0</v>
      </c>
      <c r="Z13" s="2">
        <f>MOD(X13,X15)</f>
        <v>0</v>
      </c>
      <c r="AA13" s="2">
        <f>K13-H13</f>
        <v>0</v>
      </c>
      <c r="AB13" s="2">
        <f>QUOTIENT(AA13,X15)</f>
        <v>0</v>
      </c>
      <c r="AC13" s="2">
        <f>MOD(AA13,X15)</f>
        <v>0</v>
      </c>
      <c r="AD13" s="2">
        <f t="shared" si="3"/>
        <v>61</v>
      </c>
      <c r="AE13" s="2">
        <f>QUOTIENT(AD13,AD15)</f>
        <v>15</v>
      </c>
      <c r="AF13" s="2">
        <f>MOD(AD13,AD15)</f>
        <v>1</v>
      </c>
      <c r="AG13" s="2"/>
      <c r="AI13" s="2">
        <v>65</v>
      </c>
      <c r="AJ13" t="b">
        <f t="shared" si="4"/>
        <v>0</v>
      </c>
    </row>
    <row r="14" spans="1:36" x14ac:dyDescent="0.25">
      <c r="B14" s="11" t="s">
        <v>60</v>
      </c>
      <c r="C14" s="11" t="s">
        <v>33</v>
      </c>
      <c r="D14" s="28"/>
      <c r="E14" s="39"/>
      <c r="F14" s="37">
        <f>IF(Z14=2,G14-Y14-1,IF(Z14=1,G14-Y14,G14-Y14))</f>
        <v>0</v>
      </c>
      <c r="G14" s="37">
        <f>IF(Z14=2,H14-Y14-1,IF(Z14=1,H14-Y14-1,H14-Y14))</f>
        <v>0</v>
      </c>
      <c r="H14" s="13">
        <f>INT((K14-E14)/2)+E14</f>
        <v>0</v>
      </c>
      <c r="I14" s="12">
        <f>IF(AC14=2,J14-AB14-1,IF(AC14=1,J14-AB14,J14-AB14))</f>
        <v>0</v>
      </c>
      <c r="J14" s="12">
        <f>IF(AC14=2,K14-AB14-1,IF(AC14=1,K14-AB14-1,K14-AB14))</f>
        <v>0</v>
      </c>
      <c r="K14" s="39"/>
      <c r="L14" s="12">
        <f>IF(AF14=3,K14+AE14,IF(AF14=2,K14+AE14,IF(AF14=1,K14+AE14,K14+AE14)))</f>
        <v>15</v>
      </c>
      <c r="M14" s="12">
        <f>IF(AF14=3,L14+AE14+1,IF(AF14=2,L14+AE14,IF(AF14=1,L14+AE14,L14+AE14)))</f>
        <v>30</v>
      </c>
      <c r="N14" s="12">
        <f>IF(AF14=3,M14+AE14+1,IF(AF14=2,M14+AE14+1,IF(AF14=1,M14+AE14,M14+AE14)))</f>
        <v>45</v>
      </c>
      <c r="O14" s="13">
        <v>60</v>
      </c>
      <c r="P14" s="41">
        <f t="shared" si="0"/>
        <v>0</v>
      </c>
      <c r="Q14" s="41">
        <v>0.6</v>
      </c>
      <c r="R14" s="41">
        <f t="shared" ref="R14" si="5">P14*Q14</f>
        <v>0</v>
      </c>
      <c r="S14" s="38" t="str">
        <f t="shared" si="2"/>
        <v>Incomplete</v>
      </c>
      <c r="T14" s="58"/>
      <c r="U14" s="60"/>
      <c r="V14" s="60"/>
      <c r="W14" s="2" t="s">
        <v>34</v>
      </c>
      <c r="X14" s="2">
        <f>H14-E14</f>
        <v>0</v>
      </c>
      <c r="Y14" s="2">
        <f>QUOTIENT(X14,X15)</f>
        <v>0</v>
      </c>
      <c r="Z14" s="2">
        <f>MOD(X14,X15)</f>
        <v>0</v>
      </c>
      <c r="AA14" s="2">
        <f>K14-H14</f>
        <v>0</v>
      </c>
      <c r="AB14" s="2">
        <f>QUOTIENT(AA14,X15)</f>
        <v>0</v>
      </c>
      <c r="AC14" s="2">
        <f>MOD(AA14,X15)</f>
        <v>0</v>
      </c>
      <c r="AD14" s="2">
        <f t="shared" si="3"/>
        <v>61</v>
      </c>
      <c r="AE14" s="2">
        <f>QUOTIENT(AD14,AD15)</f>
        <v>15</v>
      </c>
      <c r="AF14" s="2">
        <f>MOD(AD14,AD15)</f>
        <v>1</v>
      </c>
      <c r="AG14" s="2"/>
      <c r="AI14" s="2">
        <v>70</v>
      </c>
      <c r="AJ14" t="b">
        <f t="shared" si="4"/>
        <v>0</v>
      </c>
    </row>
    <row r="15" spans="1:36" x14ac:dyDescent="0.25">
      <c r="B15" s="2"/>
      <c r="C15" s="2"/>
      <c r="D15" s="2"/>
      <c r="E15" s="2"/>
      <c r="F15" s="2"/>
      <c r="G15" s="2"/>
      <c r="H15" s="2"/>
      <c r="I15" s="1"/>
      <c r="J15" s="1"/>
      <c r="K15" s="2"/>
      <c r="L15" s="1"/>
      <c r="M15" s="1"/>
      <c r="N15" s="1"/>
      <c r="O15" s="2"/>
      <c r="P15" s="1"/>
      <c r="Q15" s="1"/>
      <c r="R15" s="1"/>
      <c r="S15" s="2"/>
      <c r="T15" s="1"/>
      <c r="U15" s="2"/>
      <c r="V15" s="2"/>
      <c r="W15" s="2" t="s">
        <v>36</v>
      </c>
      <c r="X15" s="2">
        <v>3</v>
      </c>
      <c r="Y15" s="2"/>
      <c r="Z15" s="2"/>
      <c r="AA15" s="2"/>
      <c r="AB15" s="2"/>
      <c r="AC15" s="2"/>
      <c r="AD15" s="2">
        <v>4</v>
      </c>
      <c r="AE15" s="2"/>
      <c r="AF15" s="2"/>
      <c r="AG15" s="2"/>
      <c r="AI15" s="2">
        <v>75</v>
      </c>
    </row>
    <row r="16" spans="1:36" x14ac:dyDescent="0.25">
      <c r="AI16" s="2">
        <v>80</v>
      </c>
    </row>
    <row r="17" spans="2:35" ht="15" customHeight="1" x14ac:dyDescent="0.25">
      <c r="B17" s="50" t="s">
        <v>2</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I17" s="2">
        <v>90</v>
      </c>
    </row>
    <row r="18" spans="2:35" ht="15" customHeight="1" x14ac:dyDescent="0.25">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I18" s="2">
        <v>100</v>
      </c>
    </row>
    <row r="19" spans="2:35" ht="15" customHeight="1" x14ac:dyDescent="0.25">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2:35" x14ac:dyDescent="0.25">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2:35" ht="15" customHeight="1" x14ac:dyDescent="0.25">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2:35" ht="15" customHeight="1" x14ac:dyDescent="0.25">
      <c r="C22" s="3"/>
      <c r="D22" s="3"/>
      <c r="E22" s="3"/>
      <c r="F22" s="3"/>
      <c r="G22" s="3"/>
      <c r="H22" s="3"/>
      <c r="I22" s="3"/>
      <c r="J22" s="3"/>
      <c r="K22" s="3"/>
      <c r="L22" s="3"/>
      <c r="M22" s="3"/>
      <c r="N22" s="3"/>
      <c r="O22" s="3"/>
      <c r="P22" s="3"/>
      <c r="Q22" s="3"/>
      <c r="R22" s="3"/>
      <c r="S22" s="3"/>
      <c r="T22" s="3"/>
      <c r="U22" s="3"/>
      <c r="V22" s="3"/>
    </row>
    <row r="23" spans="2:35" ht="15" customHeight="1" x14ac:dyDescent="0.25">
      <c r="B23" s="50" t="s">
        <v>61</v>
      </c>
      <c r="C23" s="50"/>
      <c r="D23" s="50"/>
      <c r="E23" s="50"/>
      <c r="F23" s="50"/>
      <c r="G23" s="50"/>
      <c r="H23" s="50"/>
      <c r="I23" s="50"/>
      <c r="J23" s="50"/>
      <c r="K23" s="50"/>
      <c r="L23" s="50"/>
      <c r="M23" s="50"/>
      <c r="N23" s="50"/>
      <c r="O23" s="50"/>
      <c r="P23" s="50"/>
      <c r="Q23" s="50"/>
      <c r="R23" s="50"/>
      <c r="S23" s="50"/>
      <c r="T23" s="50"/>
      <c r="U23" s="50"/>
      <c r="V23" s="50"/>
    </row>
    <row r="24" spans="2:35" ht="15" customHeight="1" x14ac:dyDescent="0.25">
      <c r="B24" s="50"/>
      <c r="C24" s="50"/>
      <c r="D24" s="50"/>
      <c r="E24" s="50"/>
      <c r="F24" s="50"/>
      <c r="G24" s="50"/>
      <c r="H24" s="50"/>
      <c r="I24" s="50"/>
      <c r="J24" s="50"/>
      <c r="K24" s="50"/>
      <c r="L24" s="50"/>
      <c r="M24" s="50"/>
      <c r="N24" s="50"/>
      <c r="O24" s="50"/>
      <c r="P24" s="50"/>
      <c r="Q24" s="50"/>
      <c r="R24" s="50"/>
      <c r="S24" s="50"/>
      <c r="T24" s="50"/>
      <c r="U24" s="50"/>
      <c r="V24" s="50"/>
    </row>
    <row r="25" spans="2:35" ht="3.95" customHeight="1" x14ac:dyDescent="0.25">
      <c r="B25" s="50"/>
      <c r="C25" s="50"/>
      <c r="D25" s="50"/>
      <c r="E25" s="50"/>
      <c r="F25" s="50"/>
      <c r="G25" s="50"/>
      <c r="H25" s="50"/>
      <c r="I25" s="50"/>
      <c r="J25" s="50"/>
      <c r="K25" s="50"/>
      <c r="L25" s="50"/>
      <c r="M25" s="50"/>
      <c r="N25" s="50"/>
      <c r="O25" s="50"/>
      <c r="P25" s="50"/>
      <c r="Q25" s="50"/>
      <c r="R25" s="50"/>
      <c r="S25" s="50"/>
      <c r="T25" s="50"/>
      <c r="U25" s="50"/>
      <c r="V25" s="50"/>
    </row>
    <row r="26" spans="2:35" ht="15" customHeight="1" x14ac:dyDescent="0.25">
      <c r="B26" s="50"/>
      <c r="C26" s="50"/>
      <c r="D26" s="50"/>
      <c r="E26" s="50"/>
      <c r="F26" s="50"/>
      <c r="G26" s="50"/>
      <c r="H26" s="50"/>
      <c r="I26" s="50"/>
      <c r="J26" s="50"/>
      <c r="K26" s="50"/>
      <c r="L26" s="50"/>
      <c r="M26" s="50"/>
      <c r="N26" s="50"/>
      <c r="O26" s="50"/>
      <c r="P26" s="50"/>
      <c r="Q26" s="50"/>
      <c r="R26" s="50"/>
      <c r="S26" s="50"/>
      <c r="T26" s="50"/>
      <c r="U26" s="50"/>
      <c r="V26" s="50"/>
    </row>
    <row r="27" spans="2:35" x14ac:dyDescent="0.25">
      <c r="B27" s="50"/>
      <c r="C27" s="50"/>
      <c r="D27" s="50"/>
      <c r="E27" s="50"/>
      <c r="F27" s="50"/>
      <c r="G27" s="50"/>
      <c r="H27" s="50"/>
      <c r="I27" s="50"/>
      <c r="J27" s="50"/>
      <c r="K27" s="50"/>
      <c r="L27" s="50"/>
      <c r="M27" s="50"/>
      <c r="N27" s="50"/>
      <c r="O27" s="50"/>
      <c r="P27" s="50"/>
      <c r="Q27" s="50"/>
      <c r="R27" s="50"/>
      <c r="S27" s="50"/>
      <c r="T27" s="50"/>
      <c r="U27" s="50"/>
      <c r="V27" s="50"/>
    </row>
    <row r="28" spans="2:35" x14ac:dyDescent="0.25">
      <c r="B28" s="50"/>
      <c r="C28" s="50"/>
      <c r="D28" s="50"/>
      <c r="E28" s="50"/>
      <c r="F28" s="50"/>
      <c r="G28" s="50"/>
      <c r="H28" s="50"/>
      <c r="I28" s="50"/>
      <c r="J28" s="50"/>
      <c r="K28" s="50"/>
      <c r="L28" s="50"/>
      <c r="M28" s="50"/>
      <c r="N28" s="50"/>
      <c r="O28" s="50"/>
      <c r="P28" s="50"/>
      <c r="Q28" s="50"/>
      <c r="R28" s="50"/>
      <c r="S28" s="50"/>
      <c r="T28" s="50"/>
      <c r="U28" s="50"/>
      <c r="V28" s="50"/>
    </row>
    <row r="29" spans="2:35" x14ac:dyDescent="0.25">
      <c r="B29" s="50"/>
      <c r="C29" s="50"/>
      <c r="D29" s="50"/>
      <c r="E29" s="50"/>
      <c r="F29" s="50"/>
      <c r="G29" s="50"/>
      <c r="H29" s="50"/>
      <c r="I29" s="50"/>
      <c r="J29" s="50"/>
      <c r="K29" s="50"/>
      <c r="L29" s="50"/>
      <c r="M29" s="50"/>
      <c r="N29" s="50"/>
      <c r="O29" s="50"/>
      <c r="P29" s="50"/>
      <c r="Q29" s="50"/>
      <c r="R29" s="50"/>
      <c r="S29" s="50"/>
      <c r="T29" s="50"/>
      <c r="U29" s="50"/>
      <c r="V29" s="50"/>
    </row>
    <row r="30" spans="2:35" x14ac:dyDescent="0.25">
      <c r="B30" s="50"/>
      <c r="C30" s="50"/>
      <c r="D30" s="50"/>
      <c r="E30" s="50"/>
      <c r="F30" s="50"/>
      <c r="G30" s="50"/>
      <c r="H30" s="50"/>
      <c r="I30" s="50"/>
      <c r="J30" s="50"/>
      <c r="K30" s="50"/>
      <c r="L30" s="50"/>
      <c r="M30" s="50"/>
      <c r="N30" s="50"/>
      <c r="O30" s="50"/>
      <c r="P30" s="50"/>
      <c r="Q30" s="50"/>
      <c r="R30" s="50"/>
      <c r="S30" s="50"/>
      <c r="T30" s="50"/>
      <c r="U30" s="50"/>
      <c r="V30" s="50"/>
    </row>
    <row r="31" spans="2:35" x14ac:dyDescent="0.25">
      <c r="B31" s="50"/>
      <c r="C31" s="50"/>
      <c r="D31" s="50"/>
      <c r="E31" s="50"/>
      <c r="F31" s="50"/>
      <c r="G31" s="50"/>
      <c r="H31" s="50"/>
      <c r="I31" s="50"/>
      <c r="J31" s="50"/>
      <c r="K31" s="50"/>
      <c r="L31" s="50"/>
      <c r="M31" s="50"/>
      <c r="N31" s="50"/>
      <c r="O31" s="50"/>
      <c r="P31" s="50"/>
      <c r="Q31" s="50"/>
      <c r="R31" s="50"/>
      <c r="S31" s="50"/>
      <c r="T31" s="50"/>
      <c r="U31" s="50"/>
      <c r="V31" s="50"/>
    </row>
    <row r="32" spans="2:35" x14ac:dyDescent="0.25">
      <c r="B32" s="50"/>
      <c r="C32" s="50"/>
      <c r="D32" s="50"/>
      <c r="E32" s="50"/>
      <c r="F32" s="50"/>
      <c r="G32" s="50"/>
      <c r="H32" s="50"/>
      <c r="I32" s="50"/>
      <c r="J32" s="50"/>
      <c r="K32" s="50"/>
      <c r="L32" s="50"/>
      <c r="M32" s="50"/>
      <c r="N32" s="50"/>
      <c r="O32" s="50"/>
      <c r="P32" s="50"/>
      <c r="Q32" s="50"/>
      <c r="R32" s="50"/>
      <c r="S32" s="50"/>
      <c r="T32" s="50"/>
      <c r="U32" s="50"/>
      <c r="V32" s="50"/>
    </row>
    <row r="33" spans="2:22" x14ac:dyDescent="0.25">
      <c r="B33" s="50"/>
      <c r="C33" s="50"/>
      <c r="D33" s="50"/>
      <c r="E33" s="50"/>
      <c r="F33" s="50"/>
      <c r="G33" s="50"/>
      <c r="H33" s="50"/>
      <c r="I33" s="50"/>
      <c r="J33" s="50"/>
      <c r="K33" s="50"/>
      <c r="L33" s="50"/>
      <c r="M33" s="50"/>
      <c r="N33" s="50"/>
      <c r="O33" s="50"/>
      <c r="P33" s="50"/>
      <c r="Q33" s="50"/>
      <c r="R33" s="50"/>
      <c r="S33" s="50"/>
      <c r="T33" s="50"/>
      <c r="U33" s="50"/>
      <c r="V33" s="50"/>
    </row>
    <row r="34" spans="2:22" x14ac:dyDescent="0.25">
      <c r="B34" s="50"/>
      <c r="C34" s="50"/>
      <c r="D34" s="50"/>
      <c r="E34" s="50"/>
      <c r="F34" s="50"/>
      <c r="G34" s="50"/>
      <c r="H34" s="50"/>
      <c r="I34" s="50"/>
      <c r="J34" s="50"/>
      <c r="K34" s="50"/>
      <c r="L34" s="50"/>
      <c r="M34" s="50"/>
      <c r="N34" s="50"/>
      <c r="O34" s="50"/>
      <c r="P34" s="50"/>
      <c r="Q34" s="50"/>
      <c r="R34" s="50"/>
      <c r="S34" s="50"/>
      <c r="T34" s="50"/>
      <c r="U34" s="50"/>
      <c r="V34" s="50"/>
    </row>
    <row r="35" spans="2:22" x14ac:dyDescent="0.25">
      <c r="B35" s="50"/>
      <c r="C35" s="50"/>
      <c r="D35" s="50"/>
      <c r="E35" s="50"/>
      <c r="F35" s="50"/>
      <c r="G35" s="50"/>
      <c r="H35" s="50"/>
      <c r="I35" s="50"/>
      <c r="J35" s="50"/>
      <c r="K35" s="50"/>
      <c r="L35" s="50"/>
      <c r="M35" s="50"/>
      <c r="N35" s="50"/>
      <c r="O35" s="50"/>
      <c r="P35" s="50"/>
      <c r="Q35" s="50"/>
      <c r="R35" s="50"/>
      <c r="S35" s="50"/>
      <c r="T35" s="50"/>
      <c r="U35" s="50"/>
      <c r="V35" s="50"/>
    </row>
    <row r="36" spans="2:22" x14ac:dyDescent="0.25">
      <c r="B36" s="3"/>
      <c r="C36" s="3"/>
      <c r="D36" s="3"/>
      <c r="E36" s="3"/>
      <c r="F36" s="3"/>
      <c r="G36" s="3"/>
      <c r="H36" s="3"/>
      <c r="I36" s="3"/>
      <c r="J36" s="3"/>
      <c r="K36" s="3"/>
      <c r="L36" s="3"/>
      <c r="M36" s="3"/>
      <c r="N36" s="3"/>
      <c r="O36" s="3"/>
      <c r="P36" s="3"/>
      <c r="Q36" s="3"/>
      <c r="R36" s="3"/>
      <c r="S36" s="3"/>
      <c r="T36" s="3"/>
      <c r="U36" s="3"/>
      <c r="V36" s="3"/>
    </row>
  </sheetData>
  <sheetProtection algorithmName="SHA-512" hashValue="j2y5zcHemUq8uc/ZZ1EDykMwIHmBxN4BHtjJm+F/mnq1xRs6glPFyNG1SzWRO4WrjFGdz6YxB62c+VDgXoNVlg==" saltValue="vSSKAyif16G/9Xebzz2i9A==" spinCount="100000" sheet="1" objects="1" scenarios="1" selectLockedCells="1"/>
  <dataConsolidate/>
  <mergeCells count="6">
    <mergeCell ref="B23:V35"/>
    <mergeCell ref="B9:C9"/>
    <mergeCell ref="V11:V14"/>
    <mergeCell ref="T11:T14"/>
    <mergeCell ref="U11:U14"/>
    <mergeCell ref="B17:AG21"/>
  </mergeCells>
  <conditionalFormatting sqref="E11:O14">
    <cfRule type="expression" dxfId="0" priority="1">
      <formula>$C11="Interval"</formula>
    </cfRule>
  </conditionalFormatting>
  <dataValidations count="3">
    <dataValidation type="whole" allowBlank="1" showInputMessage="1" showErrorMessage="1" sqref="E11:E14" xr:uid="{00000000-0002-0000-0400-000001000000}">
      <formula1>1</formula1>
      <formula2>K11-2</formula2>
    </dataValidation>
    <dataValidation type="whole" showInputMessage="1" showErrorMessage="1" sqref="K11:K14" xr:uid="{00000000-0002-0000-0400-000002000000}">
      <formula1>E11+2</formula1>
      <formula2>O11-1</formula2>
    </dataValidation>
    <dataValidation type="list" allowBlank="1" showInputMessage="1" showErrorMessage="1" sqref="C11:C14" xr:uid="{6564906F-13B0-4141-A5CC-8395F0A302B1}">
      <formula1>"Marks, Interval"</formula1>
    </dataValidation>
  </dataValidations>
  <hyperlinks>
    <hyperlink ref="B6" location="Menu!A1" display="MENU" xr:uid="{3D4F6080-7013-46CC-84DE-D41CA4335D6B}"/>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IF(C11="Interval",DV!$D$2:$D$11,DV!$D$13:$D$72)</xm:f>
          </x14:formula1>
          <xm:sqref>D11:D14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34"/>
  <sheetViews>
    <sheetView showGridLines="0" showRowColHeaders="0" zoomScale="90" zoomScaleNormal="90" workbookViewId="0">
      <pane ySplit="4" topLeftCell="A5" activePane="bottomLeft" state="frozen"/>
      <selection pane="bottomLeft" activeCell="B6" sqref="B6"/>
    </sheetView>
  </sheetViews>
  <sheetFormatPr defaultColWidth="9.140625" defaultRowHeight="15" x14ac:dyDescent="0.25"/>
  <cols>
    <col min="1" max="1" width="2.5703125" customWidth="1"/>
    <col min="2" max="2" width="20.5703125" customWidth="1"/>
    <col min="3" max="3" width="25.42578125" customWidth="1"/>
    <col min="4" max="4" width="9.140625" hidden="1" customWidth="1"/>
    <col min="5" max="5" width="10.140625" hidden="1" customWidth="1"/>
    <col min="6" max="6" width="16.28515625" hidden="1" customWidth="1"/>
    <col min="7" max="7" width="44.7109375" customWidth="1"/>
    <col min="8" max="8" width="19.42578125" customWidth="1"/>
    <col min="9" max="9" width="15.42578125" customWidth="1"/>
    <col min="10" max="10" width="5.5703125" customWidth="1"/>
    <col min="11" max="11" width="15.7109375" customWidth="1"/>
    <col min="12" max="12" width="39.85546875" customWidth="1"/>
    <col min="14" max="14" width="21.85546875" hidden="1" customWidth="1"/>
    <col min="18" max="18" width="34.7109375" customWidth="1"/>
  </cols>
  <sheetData>
    <row r="1" spans="1:14" s="19" customFormat="1" x14ac:dyDescent="0.25"/>
    <row r="2" spans="1:14" s="26" customFormat="1" x14ac:dyDescent="0.25"/>
    <row r="3" spans="1:14" s="26" customFormat="1" x14ac:dyDescent="0.25"/>
    <row r="4" spans="1:14" s="26" customFormat="1" x14ac:dyDescent="0.25">
      <c r="A4" s="27"/>
    </row>
    <row r="6" spans="1:14" s="33" customFormat="1" ht="20.100000000000001" customHeight="1" x14ac:dyDescent="0.25">
      <c r="A6" s="32"/>
      <c r="B6" s="48" t="s">
        <v>10</v>
      </c>
    </row>
    <row r="9" spans="1:14" x14ac:dyDescent="0.25">
      <c r="B9" s="59" t="s">
        <v>1</v>
      </c>
      <c r="C9" s="59"/>
      <c r="N9" s="43" t="s">
        <v>62</v>
      </c>
    </row>
    <row r="10" spans="1:14" ht="15" customHeight="1" x14ac:dyDescent="0.25">
      <c r="B10" s="44" t="s">
        <v>12</v>
      </c>
      <c r="C10" s="24" t="s">
        <v>22</v>
      </c>
      <c r="D10" s="44" t="s">
        <v>19</v>
      </c>
      <c r="E10" s="44" t="s">
        <v>20</v>
      </c>
      <c r="F10" s="44" t="s">
        <v>63</v>
      </c>
      <c r="G10" s="24" t="s">
        <v>24</v>
      </c>
      <c r="H10" s="24" t="s">
        <v>25</v>
      </c>
      <c r="I10" s="24" t="s">
        <v>31</v>
      </c>
      <c r="K10" s="61" t="s">
        <v>64</v>
      </c>
      <c r="L10" s="61"/>
      <c r="M10" s="61"/>
      <c r="N10" s="43" t="s">
        <v>65</v>
      </c>
    </row>
    <row r="11" spans="1:14" ht="14.45" customHeight="1" x14ac:dyDescent="0.25">
      <c r="B11" s="17" t="s">
        <v>32</v>
      </c>
      <c r="C11" s="46" t="s">
        <v>62</v>
      </c>
      <c r="D11" s="45">
        <f>IF(AND(C11="Fail (X)"),0,IF(AND(C11="Low Pass (P1)"),6,IF(AND(C11="Medium Pass (P2)"),8,IF(AND(C11="High Pass (P3)"),10,IF(AND(C11="Low Merit (M1)"),12,IF(AND(C11="Medium Merit (M2)"),14,IF(AND(C11="High Merit (M3)"),16,IF(AND(C11="Low Distinction (D1)"),18,IF(AND(C11="Medium Distinction (D2)"),20,IF(AND(C11="High Distinction (D3)"),22,IF(AND(C11="Highest Distinction (D4)"),24,)))))))))))</f>
        <v>0</v>
      </c>
      <c r="E11" s="45">
        <v>0.4</v>
      </c>
      <c r="F11" s="62">
        <f>(D11*E11)+(D12*E12)</f>
        <v>0</v>
      </c>
      <c r="G11" s="55" t="str">
        <f>IF(AND(D11=0),"Incomplete",IF(AND(D12=0),"Incomplete",IF(AND(F11&gt;=6,F11&lt;11),"Pass (P)",IF(AND(F11&gt;=11,F11&lt;17),"Merit (M)",IF(AND(F11&gt;=17,F11&lt;20.5),"Distinction (D)",IF(AND(F11&gt;=20.5),"Distinction* (D*)",))))))</f>
        <v>Incomplete</v>
      </c>
      <c r="H11" s="55">
        <f>IF(AND(G11="Incomplete"),0,IF(AND(G11="Pass (P)"),16,IF(AND(G11="Merit (M)"),32,IF(AND(G11="Distinction (D)"),48,IF(AND(G11="Distinction* (D*)"),56,)))))</f>
        <v>0</v>
      </c>
      <c r="I11" s="55">
        <f>IF(AND(G11="Incomplete"),0,IF(AND(G11="Pass (P)"),24,IF(AND(G11="Merit (M)"),48,IF(AND(G11="Distinction (D)"),72,IF(AND(G11="Distinction* (D*)"),84,)))))</f>
        <v>0</v>
      </c>
      <c r="K11" s="61"/>
      <c r="L11" s="61"/>
      <c r="M11" s="61"/>
      <c r="N11" s="43" t="s">
        <v>66</v>
      </c>
    </row>
    <row r="12" spans="1:14" ht="15" customHeight="1" x14ac:dyDescent="0.25">
      <c r="B12" s="17" t="s">
        <v>35</v>
      </c>
      <c r="C12" s="46" t="s">
        <v>62</v>
      </c>
      <c r="D12" s="45">
        <f>IF(AND(C12="Fail (X)"),0,IF(AND(C12="Low Pass (P1)"),6,IF(AND(C12="Medium Pass (P2)"),8,IF(AND(C12="High Pass (P3)"),10,IF(AND(C12="Low Merit (M1)"),12,IF(AND(C12="Medium Merit (M2)"),14,IF(AND(C12="High Merit (M3)"),16,IF(AND(C12="Low Distinction (D1)"),18,IF(AND(C12="Medium Distinction (D2)"),20,IF(AND(C12="High Distinction (D3)"),22,IF(AND(C12="Highest Distinction (D4)"),24,)))))))))))</f>
        <v>0</v>
      </c>
      <c r="E12" s="45">
        <v>0.6</v>
      </c>
      <c r="F12" s="62"/>
      <c r="G12" s="55"/>
      <c r="H12" s="55"/>
      <c r="I12" s="55"/>
      <c r="K12" s="61"/>
      <c r="L12" s="61"/>
      <c r="M12" s="61"/>
      <c r="N12" s="43" t="s">
        <v>67</v>
      </c>
    </row>
    <row r="13" spans="1:14" x14ac:dyDescent="0.25">
      <c r="K13" s="61"/>
      <c r="L13" s="61"/>
      <c r="M13" s="61"/>
      <c r="N13" s="43" t="s">
        <v>68</v>
      </c>
    </row>
    <row r="14" spans="1:14" ht="15" customHeight="1" x14ac:dyDescent="0.25">
      <c r="B14" s="59" t="s">
        <v>3</v>
      </c>
      <c r="C14" s="59"/>
      <c r="K14" s="61"/>
      <c r="L14" s="61"/>
      <c r="M14" s="61"/>
      <c r="N14" s="43" t="s">
        <v>69</v>
      </c>
    </row>
    <row r="15" spans="1:14" ht="15" customHeight="1" x14ac:dyDescent="0.25">
      <c r="B15" s="44" t="s">
        <v>12</v>
      </c>
      <c r="C15" s="24" t="s">
        <v>22</v>
      </c>
      <c r="D15" s="44" t="s">
        <v>19</v>
      </c>
      <c r="E15" s="44" t="s">
        <v>20</v>
      </c>
      <c r="F15" s="44" t="s">
        <v>63</v>
      </c>
      <c r="G15" s="24" t="s">
        <v>24</v>
      </c>
      <c r="H15" s="24" t="s">
        <v>50</v>
      </c>
      <c r="K15" s="61"/>
      <c r="L15" s="61"/>
      <c r="M15" s="61"/>
      <c r="N15" s="43" t="s">
        <v>70</v>
      </c>
    </row>
    <row r="16" spans="1:14" ht="14.45" customHeight="1" x14ac:dyDescent="0.25">
      <c r="B16" s="17" t="s">
        <v>51</v>
      </c>
      <c r="C16" s="46" t="s">
        <v>62</v>
      </c>
      <c r="D16" s="45">
        <f>IF(AND(C16="Fail (X)"),0,IF(AND(C16="Low Pass (P1)"),6,IF(AND(C16="Medium Pass (P2)"),8,IF(AND(C16="High Pass (P3)"),10,IF(AND(C16="Low Merit (M1)"),12,IF(AND(C16="Medium Merit (M2)"),14,IF(AND(C16="High Merit (M3)"),16,IF(AND(C16="Low Distinction (D1)"),18,IF(AND(C16="Medium Distinction (D2)"),20,IF(AND(C16="High Distinction (D3)"),22,IF(AND(C16="Highest Distinction (D4)"),24,)))))))))))</f>
        <v>0</v>
      </c>
      <c r="E16" s="45">
        <v>0.2</v>
      </c>
      <c r="F16" s="62">
        <f>(D16*E16)+(D17*E17)+(D18*E18)+(D19*E19)</f>
        <v>0</v>
      </c>
      <c r="G16" s="55" t="str">
        <f>IF(AND(D16=0),"Incomplete",IF(AND(D17=0),"Incomplete",IF(AND(D18=0),"Incomplete",IF(AND(D19=0),"Incomplete",IF(AND(F16&gt;=6,F16&lt;8.5),"Pass, Pass (PP)",IF(AND(F16&gt;=8.5,F16&lt;11),"Pass, Merit (MP)",IF(AND(F16&gt;=11,F16&lt;14),"Merit, Merit (MM)",IF(AND(F16&gt;=14,F16&lt;17),"Merit, Distinction (DM)",IF(AND(F16&gt;=17,F16&lt;18.7),"Distinction, Distinction (DD)",IF(AND(F16&gt;=18.7,F16&lt;20.5),"Distinction, Distinction* (D*D)",IF(AND(F16&gt;=20.5),"Distinction*, Distinction* (D*D*)",)))))))))))</f>
        <v>Incomplete</v>
      </c>
      <c r="H16" s="55">
        <f>IF(AND(G16="Incomplete"),0,IF(AND(G16="Pass, Pass (PP)"),32,IF(AND(G16="Pass, Merit (MP)"),48,IF(AND(G16="Merit, Merit (MM)"),64,IF(AND(G16="Merit, Distinction (DM)"),80,IF(AND(G16="Distinction, Distinction (DD)"),96,IF(AND(G16="Distinction, Distinction* (D*D)"),104,IF(AND(G16="Distinction*, Distinction* (D*D*)"),112,))))))))</f>
        <v>0</v>
      </c>
      <c r="K16" s="61"/>
      <c r="L16" s="61"/>
      <c r="M16" s="61"/>
      <c r="N16" s="43" t="s">
        <v>71</v>
      </c>
    </row>
    <row r="17" spans="2:20" x14ac:dyDescent="0.25">
      <c r="B17" s="17" t="s">
        <v>52</v>
      </c>
      <c r="C17" s="46" t="s">
        <v>62</v>
      </c>
      <c r="D17" s="45">
        <f>IF(AND(C17="Fail (X)"),0,IF(AND(C17="Low Pass (P1)"),6,IF(AND(C17="Medium Pass (P2)"),8,IF(AND(C17="High Pass (P3)"),10,IF(AND(C17="Low Merit (M1)"),12,IF(AND(C17="Medium Merit (M2)"),14,IF(AND(C17="High Merit (M3)"),16,IF(AND(C17="Low Distinction (D1)"),18,IF(AND(C17="Medium Distinction (D2)"),20,IF(AND(C17="High Distinction (D3)"),22,IF(AND(C17="Highest Distinction (D4)"),24,)))))))))))</f>
        <v>0</v>
      </c>
      <c r="E17" s="45">
        <v>0.3</v>
      </c>
      <c r="F17" s="62"/>
      <c r="G17" s="55"/>
      <c r="H17" s="55"/>
      <c r="K17" s="61"/>
      <c r="L17" s="61"/>
      <c r="M17" s="61"/>
      <c r="N17" s="43" t="s">
        <v>72</v>
      </c>
    </row>
    <row r="18" spans="2:20" x14ac:dyDescent="0.25">
      <c r="B18" s="17" t="s">
        <v>53</v>
      </c>
      <c r="C18" s="46" t="s">
        <v>62</v>
      </c>
      <c r="D18" s="45">
        <f>IF(AND(C18="Fail (X)"),0,IF(AND(C18="Low Pass (P1)"),6,IF(AND(C18="Medium Pass (P2)"),8,IF(AND(C18="High Pass (P3)"),10,IF(AND(C18="Low Merit (M1)"),12,IF(AND(C18="Medium Merit (M2)"),14,IF(AND(C18="High Merit (M3)"),16,IF(AND(C18="Low Distinction (D1)"),18,IF(AND(C18="Medium Distinction (D2)"),20,IF(AND(C18="High Distinction (D3)"),22,IF(AND(C18="Highest Distinction (D4)"),24,)))))))))))</f>
        <v>0</v>
      </c>
      <c r="E18" s="45">
        <v>0.2</v>
      </c>
      <c r="F18" s="62"/>
      <c r="G18" s="55"/>
      <c r="H18" s="55"/>
      <c r="K18" s="61"/>
      <c r="L18" s="61"/>
      <c r="M18" s="61"/>
      <c r="N18" s="43" t="s">
        <v>73</v>
      </c>
    </row>
    <row r="19" spans="2:20" x14ac:dyDescent="0.25">
      <c r="B19" s="17" t="s">
        <v>54</v>
      </c>
      <c r="C19" s="46" t="s">
        <v>62</v>
      </c>
      <c r="D19" s="45">
        <f>IF(AND(C19="Fail (X)"),0,IF(AND(C19="Low Pass (P1)"),6,IF(AND(C19="Medium Pass (P2)"),8,IF(AND(C19="High Pass (P3)"),10,IF(AND(C19="Low Merit (M1)"),12,IF(AND(C19="Medium Merit (M2)"),14,IF(AND(C19="High Merit (M3)"),16,IF(AND(C19="Low Distinction (D1)"),18,IF(AND(C19="Medium Distinction (D2)"),20,IF(AND(C19="High Distinction (D3)"),22,IF(AND(C19="Highest Distinction (D4)"),24,)))))))))))</f>
        <v>0</v>
      </c>
      <c r="E19" s="45">
        <v>0.3</v>
      </c>
      <c r="F19" s="62"/>
      <c r="G19" s="55"/>
      <c r="H19" s="55"/>
      <c r="K19" s="61"/>
      <c r="L19" s="61"/>
      <c r="M19" s="61"/>
      <c r="N19" s="43" t="s">
        <v>74</v>
      </c>
    </row>
    <row r="20" spans="2:20" x14ac:dyDescent="0.25">
      <c r="K20" s="61"/>
      <c r="L20" s="61"/>
      <c r="M20" s="61"/>
      <c r="N20" s="43" t="s">
        <v>75</v>
      </c>
    </row>
    <row r="21" spans="2:20" ht="15.75" customHeight="1" x14ac:dyDescent="0.25">
      <c r="B21" s="59" t="s">
        <v>4</v>
      </c>
      <c r="C21" s="59"/>
      <c r="L21" s="3"/>
      <c r="M21" s="3"/>
      <c r="N21" s="42"/>
      <c r="O21" s="42"/>
      <c r="P21" s="42"/>
      <c r="Q21" s="42"/>
      <c r="R21" s="42"/>
      <c r="S21" s="5"/>
      <c r="T21" s="5"/>
    </row>
    <row r="22" spans="2:20" x14ac:dyDescent="0.25">
      <c r="B22" s="44" t="s">
        <v>12</v>
      </c>
      <c r="C22" s="24" t="s">
        <v>22</v>
      </c>
      <c r="D22" s="44" t="s">
        <v>19</v>
      </c>
      <c r="E22" s="44" t="s">
        <v>20</v>
      </c>
      <c r="F22" s="44" t="s">
        <v>63</v>
      </c>
      <c r="G22" s="24" t="s">
        <v>24</v>
      </c>
      <c r="H22" s="24" t="s">
        <v>50</v>
      </c>
      <c r="K22" s="3"/>
      <c r="L22" s="3"/>
      <c r="M22" s="3"/>
      <c r="N22" s="42"/>
      <c r="O22" s="42"/>
      <c r="P22" s="42"/>
      <c r="Q22" s="42"/>
      <c r="R22" s="42"/>
      <c r="S22" s="5"/>
      <c r="T22" s="5"/>
    </row>
    <row r="23" spans="2:20" x14ac:dyDescent="0.25">
      <c r="B23" s="17" t="s">
        <v>51</v>
      </c>
      <c r="C23" s="46" t="s">
        <v>62</v>
      </c>
      <c r="D23" s="45">
        <f>IF(AND(C23="Fail (X)"),0,IF(AND(C23="Low Pass (P1)"),6,IF(AND(C23="Medium Pass (P2)"),8,IF(AND(C23="High Pass (P3)"),10,IF(AND(C23="Low Merit (M1)"),12,IF(AND(C23="Medium Merit (M2)"),14,IF(AND(C23="High Merit (M3)"),16,IF(AND(C23="Low Distinction (D1)"),18,IF(AND(C23="Medium Distinction (D2)"),20,IF(AND(C23="High Distinction (D3)"),22,IF(AND(C23="Highest Distinction (D4)"),24,)))))))))))</f>
        <v>0</v>
      </c>
      <c r="E23" s="45">
        <v>0.2</v>
      </c>
      <c r="F23" s="62">
        <f>(D23*E23)+(D24*E24)+(D25*E25)+(D26*E26)</f>
        <v>0</v>
      </c>
      <c r="G23" s="55" t="str">
        <f>IF(AND(D23=0),"Incomplete",IF(AND(D24=0),"Incomplete",IF(AND(D25=0),"Incomplete",IF(AND(D26=0),"Incomplete",IF(AND(F23&gt;=6,F23&lt;7.7),"Pass, Pass, Pass (PPP)",IF(AND(F23&gt;=7.7,F23&lt;9.3),"Pass, Pass, Merit (MPP)",IF(AND(F23&gt;=9.3,F23&lt;11),"Pass, Merit, Merit (MMP)",IF(AND(F23&gt;=11,F23&lt;13),"Merit, Merit, Merit (MMM)",IF(AND(F23&gt;=13,F23&lt;15),"Merit, Merit, Distinction (DMM)",IF(AND(F23&gt;=15,F23&lt;17),"Merit, Distinction, Distinction (DDM)",IF(AND(F23&gt;=17,F23&lt;18.2),"Distinction, Distinction, Distinction (DDD)",IF(AND(F23&gt;=18.2,F23&lt;19.3),"Distinction, Distinction, Distinction* (D*DD)",IF(AND(F23&gt;=19.3,F23&lt;20.5),"Distinction, Distinction*, Distinction* (D*D*D)",IF(AND(F23&gt;=20.5),"Distinction*, Distinction*, Distinction* (D*D*D*)",))))))))))))))</f>
        <v>Incomplete</v>
      </c>
      <c r="H23" s="55">
        <f>IF(AND(G23="Incomplete"),0,IF(AND(G23="Pass, Pass, Pass (PPP)"),48,IF(AND(G23="Pass, Pass, Merit (MPP)"),64,IF(AND(G23="Pass, Merit, Merit (MMP)"),80,IF(AND(G23="Merit, Merit, Merit (MMM)"),96,IF(AND(G23="Merit, Merit, Distinction (DMM)"),112,IF(AND(G23="Merit, Distinction, Distinction (DDM)"),128,IF(AND(G23="Distinction, Distinction, Distinction (DDD)"),144,IF(AND(G23="Distinction, Distinction, Distinction* (D*DD)"),152,IF(AND(G23="Distinction, Distinction*, Distinction* (D*D*D)"),160,IF(AND(G23="Distinction*, Distinction*, Distinction* (D*D*D*)"),168,)))))))))))</f>
        <v>0</v>
      </c>
      <c r="K23" s="50" t="s">
        <v>76</v>
      </c>
      <c r="L23" s="50"/>
      <c r="M23" s="50"/>
      <c r="N23" s="42"/>
      <c r="O23" s="42"/>
      <c r="P23" s="42"/>
      <c r="Q23" s="42"/>
      <c r="R23" s="42"/>
      <c r="S23" s="5"/>
      <c r="T23" s="5"/>
    </row>
    <row r="24" spans="2:20" ht="14.45" customHeight="1" x14ac:dyDescent="0.25">
      <c r="B24" s="17" t="s">
        <v>52</v>
      </c>
      <c r="C24" s="46" t="s">
        <v>62</v>
      </c>
      <c r="D24" s="45">
        <f>IF(AND(C24="Fail (X)"),0,IF(AND(C24="Low Pass (P1)"),6,IF(AND(C24="Medium Pass (P2)"),8,IF(AND(C24="High Pass (P3)"),10,IF(AND(C24="Low Merit (M1)"),12,IF(AND(C24="Medium Merit (M2)"),14,IF(AND(C24="High Merit (M3)"),16,IF(AND(C24="Low Distinction (D1)"),18,IF(AND(C24="Medium Distinction (D2)"),20,IF(AND(C24="High Distinction (D3)"),22,IF(AND(C24="Highest Distinction (D4)"),24,)))))))))))</f>
        <v>0</v>
      </c>
      <c r="E24" s="45">
        <v>0.3</v>
      </c>
      <c r="F24" s="62"/>
      <c r="G24" s="55"/>
      <c r="H24" s="55"/>
      <c r="K24" s="50"/>
      <c r="L24" s="50"/>
      <c r="M24" s="50"/>
      <c r="N24" s="42"/>
      <c r="O24" s="42"/>
      <c r="P24" s="42"/>
      <c r="Q24" s="42"/>
      <c r="R24" s="42"/>
      <c r="S24" s="5"/>
      <c r="T24" s="5"/>
    </row>
    <row r="25" spans="2:20" x14ac:dyDescent="0.25">
      <c r="B25" s="17" t="s">
        <v>53</v>
      </c>
      <c r="C25" s="46" t="s">
        <v>62</v>
      </c>
      <c r="D25" s="45">
        <f>IF(AND(C25="Fail (X)"),0,IF(AND(C25="Low Pass (P1)"),6,IF(AND(C25="Medium Pass (P2)"),8,IF(AND(C25="High Pass (P3)"),10,IF(AND(C25="Low Merit (M1)"),12,IF(AND(C25="Medium Merit (M2)"),14,IF(AND(C25="High Merit (M3)"),16,IF(AND(C25="Low Distinction (D1)"),18,IF(AND(C25="Medium Distinction (D2)"),20,IF(AND(C25="High Distinction (D3)"),22,IF(AND(C25="Highest Distinction (D4)"),24,)))))))))))</f>
        <v>0</v>
      </c>
      <c r="E25" s="45">
        <v>0.2</v>
      </c>
      <c r="F25" s="62"/>
      <c r="G25" s="55"/>
      <c r="H25" s="55"/>
      <c r="K25" s="50"/>
      <c r="L25" s="50"/>
      <c r="M25" s="50"/>
      <c r="N25" s="42"/>
      <c r="O25" s="42"/>
      <c r="P25" s="42"/>
      <c r="Q25" s="42"/>
      <c r="R25" s="42"/>
      <c r="S25" s="5"/>
      <c r="T25" s="5"/>
    </row>
    <row r="26" spans="2:20" ht="15" customHeight="1" x14ac:dyDescent="0.25">
      <c r="B26" s="17" t="s">
        <v>54</v>
      </c>
      <c r="C26" s="46" t="s">
        <v>62</v>
      </c>
      <c r="D26" s="45">
        <f>IF(AND(C26="Fail (X)"),0,IF(AND(C26="Low Pass (P1)"),6,IF(AND(C26="Medium Pass (P2)"),8,IF(AND(C26="High Pass (P3)"),10,IF(AND(C26="Low Merit (M1)"),12,IF(AND(C26="Medium Merit (M2)"),14,IF(AND(C26="High Merit (M3)"),16,IF(AND(C26="Low Distinction (D1)"),18,IF(AND(C26="Medium Distinction (D2)"),20,IF(AND(C26="High Distinction (D3)"),22,IF(AND(C26="Highest Distinction (D4)"),24,)))))))))))</f>
        <v>0</v>
      </c>
      <c r="E26" s="45">
        <v>0.3</v>
      </c>
      <c r="F26" s="62"/>
      <c r="G26" s="55"/>
      <c r="H26" s="55"/>
      <c r="K26" s="50"/>
      <c r="L26" s="50"/>
      <c r="M26" s="50"/>
      <c r="N26" s="42"/>
      <c r="O26" s="42"/>
      <c r="P26" s="42"/>
      <c r="Q26" s="42"/>
      <c r="R26" s="42"/>
      <c r="S26" s="5"/>
      <c r="T26" s="5"/>
    </row>
    <row r="27" spans="2:20" x14ac:dyDescent="0.25">
      <c r="K27" s="50"/>
      <c r="L27" s="50"/>
      <c r="M27" s="50"/>
      <c r="N27" s="42"/>
      <c r="O27" s="42"/>
      <c r="P27" s="42"/>
      <c r="Q27" s="42"/>
      <c r="R27" s="42"/>
      <c r="S27" s="5"/>
      <c r="T27" s="5"/>
    </row>
    <row r="28" spans="2:20" ht="15" customHeight="1" x14ac:dyDescent="0.25">
      <c r="B28" s="59" t="s">
        <v>6</v>
      </c>
      <c r="C28" s="59"/>
      <c r="K28" s="50"/>
      <c r="L28" s="50"/>
      <c r="M28" s="50"/>
      <c r="N28" s="3"/>
      <c r="O28" s="3"/>
      <c r="P28" s="3"/>
      <c r="Q28" s="3"/>
      <c r="R28" s="3"/>
      <c r="S28" s="5"/>
      <c r="T28" s="5"/>
    </row>
    <row r="29" spans="2:20" x14ac:dyDescent="0.25">
      <c r="B29" s="44" t="s">
        <v>12</v>
      </c>
      <c r="C29" s="24" t="s">
        <v>22</v>
      </c>
      <c r="D29" s="44" t="s">
        <v>19</v>
      </c>
      <c r="E29" s="44" t="s">
        <v>20</v>
      </c>
      <c r="F29" s="44" t="s">
        <v>63</v>
      </c>
      <c r="G29" s="24" t="s">
        <v>24</v>
      </c>
      <c r="H29" s="24" t="s">
        <v>50</v>
      </c>
      <c r="K29" s="50"/>
      <c r="L29" s="50"/>
      <c r="M29" s="50"/>
      <c r="N29" s="3"/>
      <c r="O29" s="3"/>
      <c r="P29" s="3"/>
      <c r="Q29" s="3"/>
      <c r="R29" s="3"/>
      <c r="S29" s="5"/>
      <c r="T29" s="5"/>
    </row>
    <row r="30" spans="2:20" x14ac:dyDescent="0.25">
      <c r="B30" s="17" t="s">
        <v>57</v>
      </c>
      <c r="C30" s="46" t="s">
        <v>62</v>
      </c>
      <c r="D30" s="45">
        <f>IF(AND(C30="Fail (X)"),0,IF(AND(C30="Low Pass (P1)"),6,IF(AND(C30="Medium Pass (P2)"),8,IF(AND(C30="High Pass (P3)"),10,IF(AND(C30="Low Merit (M1)"),12,IF(AND(C30="Medium Merit (M2)"),14,IF(AND(C30="High Merit (M3)"),16,IF(AND(C30="Low Distinction (D1)"),18,IF(AND(C30="Medium Distinction (D2)"),20,IF(AND(C30="High Distinction (D3)"),22,IF(AND(C30="Highest Distinction (D4)"),24,)))))))))))</f>
        <v>0</v>
      </c>
      <c r="E30" s="45">
        <v>0.1</v>
      </c>
      <c r="F30" s="62">
        <f>(D30*E30)+(D31*E31)+(D32*E32)+(D33*E33)</f>
        <v>0</v>
      </c>
      <c r="G30" s="55" t="str">
        <f>IF(AND(D30=0),"Incomplete",IF(AND(D31=0),"Incomplete",IF(AND(D32=0),"Incomplete",IF(AND(D33=0),"Incomplete",IF(AND(F30&gt;=6,F30&lt;7.7),"Pass, Pass, Pass (PPP)",IF(AND(F30&gt;=7.7,F30&lt;9.3),"Pass, Pass, Merit (MPP)",IF(AND(F30&gt;=9.3,F30&lt;11),"Pass, Merit, Merit (MMP)",IF(AND(F30&gt;=11,F30&lt;13),"Merit, Merit, Merit (MMM)",IF(AND(F30&gt;=13,F30&lt;15),"Merit, Merit, Distinction (DMM)",IF(AND(F30&gt;=15,F30&lt;17),"Merit, Distinction, Distinction (DDM)",IF(AND(F30&gt;=17,F30&lt;18.2),"Distinction, Distinction, Distinction (DDD)",IF(AND(F30&gt;=18.2,F30&lt;19.3),"Distinction, Distinction, Distinction* (D*DD)",IF(AND(F30&gt;=19.3,F30&lt;20.5),"Distinction, Distinction*, Distinction* (D*D*D)",IF(AND(F30&gt;=20.5),"Distinction*, Distinction*, Distinction* (D*D*D*)",))))))))))))))</f>
        <v>Incomplete</v>
      </c>
      <c r="H30" s="55">
        <f>IF(AND(G30="Incomplete"),0,IF(AND(G30="Pass, Pass, Pass (PPP)"),48,IF(AND(G30="Pass, Pass, Merit (MPP)"),64,IF(AND(G30="Pass, Merit, Merit (MMP)"),80,IF(AND(G30="Merit, Merit, Merit (MMM)"),96,IF(AND(G30="Merit, Merit, Distinction (DMM)"),112,IF(AND(G30="Merit, Distinction, Distinction (DDM)"),128,IF(AND(G30="Distinction, Distinction, Distinction (DDD)"),144,IF(AND(G30="Distinction, Distinction, Distinction* (D*DD)"),152,IF(AND(G30="Distinction, Distinction*, Distinction* (D*D*D)"),160,IF(AND(G30="Distinction*, Distinction*, Distinction* (D*D*D*)"),168,)))))))))))</f>
        <v>0</v>
      </c>
      <c r="K30" s="50"/>
      <c r="L30" s="50"/>
      <c r="M30" s="50"/>
      <c r="N30" s="3"/>
      <c r="O30" s="3"/>
      <c r="P30" s="3"/>
      <c r="Q30" s="3"/>
      <c r="R30" s="3"/>
      <c r="S30" s="5"/>
      <c r="T30" s="5"/>
    </row>
    <row r="31" spans="2:20" x14ac:dyDescent="0.25">
      <c r="B31" s="17" t="s">
        <v>58</v>
      </c>
      <c r="C31" s="46" t="s">
        <v>62</v>
      </c>
      <c r="D31" s="45">
        <f>IF(AND(C31="Fail (X)"),0,IF(AND(C31="Low Pass (P1)"),6,IF(AND(C31="Medium Pass (P2)"),8,IF(AND(C31="High Pass (P3)"),10,IF(AND(C31="Low Merit (M1)"),12,IF(AND(C31="Medium Merit (M2)"),14,IF(AND(C31="High Merit (M3)"),16,IF(AND(C31="Low Distinction (D1)"),18,IF(AND(C31="Medium Distinction (D2)"),20,IF(AND(C31="High Distinction (D3)"),22,IF(AND(C31="Highest Distinction (D4)"),24,)))))))))))</f>
        <v>0</v>
      </c>
      <c r="E31" s="45">
        <v>0.15</v>
      </c>
      <c r="F31" s="62"/>
      <c r="G31" s="55"/>
      <c r="H31" s="55"/>
      <c r="K31" s="50"/>
      <c r="L31" s="50"/>
      <c r="M31" s="50"/>
      <c r="N31" s="3"/>
      <c r="O31" s="3"/>
      <c r="P31" s="3"/>
      <c r="Q31" s="3"/>
      <c r="R31" s="3"/>
    </row>
    <row r="32" spans="2:20" x14ac:dyDescent="0.25">
      <c r="B32" s="17" t="s">
        <v>59</v>
      </c>
      <c r="C32" s="46" t="s">
        <v>62</v>
      </c>
      <c r="D32" s="45">
        <f>IF(AND(C32="Fail (X)"),0,IF(AND(C32="Low Pass (P1)"),6,IF(AND(C32="Medium Pass (P2)"),8,IF(AND(C32="High Pass (P3)"),10,IF(AND(C32="Low Merit (M1)"),12,IF(AND(C32="Medium Merit (M2)"),14,IF(AND(C32="High Merit (M3)"),16,IF(AND(C32="Low Distinction (D1)"),18,IF(AND(C32="Medium Distinction (D2)"),20,IF(AND(C32="High Distinction (D3)"),22,IF(AND(C32="Highest Distinction (D4)"),24,)))))))))))</f>
        <v>0</v>
      </c>
      <c r="E32" s="45">
        <v>0.15</v>
      </c>
      <c r="F32" s="62"/>
      <c r="G32" s="55"/>
      <c r="H32" s="55"/>
      <c r="K32" s="50"/>
      <c r="L32" s="50"/>
      <c r="M32" s="50"/>
      <c r="N32" s="3"/>
      <c r="O32" s="3"/>
      <c r="P32" s="3"/>
      <c r="Q32" s="3"/>
      <c r="R32" s="3"/>
    </row>
    <row r="33" spans="2:18" x14ac:dyDescent="0.25">
      <c r="B33" s="17" t="s">
        <v>60</v>
      </c>
      <c r="C33" s="46" t="s">
        <v>62</v>
      </c>
      <c r="D33" s="45">
        <f>IF(AND(C33="Fail (X)"),0,IF(AND(C33="Low Pass (P1)"),6,IF(AND(C33="Medium Pass (P2)"),8,IF(AND(C33="High Pass (P3)"),10,IF(AND(C33="Low Merit (M1)"),12,IF(AND(C33="Medium Merit (M2)"),14,IF(AND(C33="High Merit (M3)"),16,IF(AND(C33="Low Distinction (D1)"),18,IF(AND(C33="Medium Distinction (D2)"),20,IF(AND(C33="High Distinction (D3)"),22,IF(AND(C33="Highest Distinction (D4)"),24,)))))))))))</f>
        <v>0</v>
      </c>
      <c r="E33" s="45">
        <v>0.6</v>
      </c>
      <c r="F33" s="62"/>
      <c r="G33" s="55"/>
      <c r="H33" s="55"/>
      <c r="K33" s="50"/>
      <c r="L33" s="50"/>
      <c r="M33" s="50"/>
      <c r="N33" s="3"/>
      <c r="O33" s="3"/>
      <c r="P33" s="3"/>
      <c r="Q33" s="3"/>
      <c r="R33" s="3"/>
    </row>
    <row r="34" spans="2:18" x14ac:dyDescent="0.25">
      <c r="K34" s="3"/>
      <c r="L34" s="3"/>
      <c r="M34" s="3"/>
      <c r="N34" s="3"/>
      <c r="O34" s="3"/>
      <c r="P34" s="3"/>
      <c r="Q34" s="3"/>
      <c r="R34" s="3"/>
    </row>
  </sheetData>
  <sheetProtection algorithmName="SHA-512" hashValue="dakybrzY9sX+Iw23ar3z6OSn3qlbnyds4FBPX0UmQBCZohBdVsTuRIKbDB7zskTOfgZapl0LEYs4nwUn6Ge1TQ==" saltValue="RLLhWCpCOotqAR1wccYXHg==" spinCount="100000" sheet="1" objects="1" selectLockedCells="1"/>
  <dataConsolidate/>
  <mergeCells count="19">
    <mergeCell ref="B9:C9"/>
    <mergeCell ref="B14:C14"/>
    <mergeCell ref="B21:C21"/>
    <mergeCell ref="B28:C28"/>
    <mergeCell ref="K23:M33"/>
    <mergeCell ref="K10:M20"/>
    <mergeCell ref="F11:F12"/>
    <mergeCell ref="G11:G12"/>
    <mergeCell ref="F16:F19"/>
    <mergeCell ref="G16:G19"/>
    <mergeCell ref="F23:F26"/>
    <mergeCell ref="G23:G26"/>
    <mergeCell ref="H11:H12"/>
    <mergeCell ref="H16:H19"/>
    <mergeCell ref="H23:H26"/>
    <mergeCell ref="H30:H33"/>
    <mergeCell ref="I11:I12"/>
    <mergeCell ref="F30:F33"/>
    <mergeCell ref="G30:G33"/>
  </mergeCells>
  <dataValidations count="2">
    <dataValidation type="list" allowBlank="1" showInputMessage="1" showErrorMessage="1" sqref="C11:C12 C16:C19 C23:C26 C30:C33" xr:uid="{00000000-0002-0000-0600-000000000000}">
      <formula1>$N$9:$N$20</formula1>
    </dataValidation>
    <dataValidation type="custom" showInputMessage="1" showErrorMessage="1" sqref="K10" xr:uid="{00000000-0002-0000-0600-000001000000}">
      <formula1>"&lt;0&gt;0"</formula1>
    </dataValidation>
  </dataValidations>
  <hyperlinks>
    <hyperlink ref="B6" location="Menu!A1" display="MENU" xr:uid="{1DAAE7D2-2B28-4287-A047-02E652E0161E}"/>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908CBF4AF5204996CA287CA43B44CB" ma:contentTypeVersion="18" ma:contentTypeDescription="Create a new document." ma:contentTypeScope="" ma:versionID="8470e93b90a5a1475b3f93f4beba7f65">
  <xsd:schema xmlns:xsd="http://www.w3.org/2001/XMLSchema" xmlns:xs="http://www.w3.org/2001/XMLSchema" xmlns:p="http://schemas.microsoft.com/office/2006/metadata/properties" xmlns:ns2="e8f7d5a2-d07d-4863-b56a-d0d378a683ca" xmlns:ns3="9027e024-588a-4f05-ac4a-493db19c4397" targetNamespace="http://schemas.microsoft.com/office/2006/metadata/properties" ma:root="true" ma:fieldsID="b9b162be9810d36771b0131196e6a649" ns2:_="" ns3:_="">
    <xsd:import namespace="e8f7d5a2-d07d-4863-b56a-d0d378a683ca"/>
    <xsd:import namespace="9027e024-588a-4f05-ac4a-493db19c43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d5a2-d07d-4863-b56a-d0d378a68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8719a6c-9fc0-4287-adae-59b7713c0fd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27e024-588a-4f05-ac4a-493db19c43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10925c-5a3d-45cc-8de5-e1b1f836180e}" ma:internalName="TaxCatchAll" ma:showField="CatchAllData" ma:web="9027e024-588a-4f05-ac4a-493db19c43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027e024-588a-4f05-ac4a-493db19c4397" xsi:nil="true"/>
    <lcf76f155ced4ddcb4097134ff3c332f xmlns="e8f7d5a2-d07d-4863-b56a-d0d378a683ca">
      <Terms xmlns="http://schemas.microsoft.com/office/infopath/2007/PartnerControls"/>
    </lcf76f155ced4ddcb4097134ff3c332f>
    <SharedWithUsers xmlns="9027e024-588a-4f05-ac4a-493db19c4397">
      <UserInfo>
        <DisplayName>Susie Brennan</DisplayName>
        <AccountId>60</AccountId>
        <AccountType/>
      </UserInfo>
      <UserInfo>
        <DisplayName>Alison Whittle</DisplayName>
        <AccountId>89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E38F1A-1B2F-4465-B450-B7AE87D6D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d5a2-d07d-4863-b56a-d0d378a683ca"/>
    <ds:schemaRef ds:uri="9027e024-588a-4f05-ac4a-493db19c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385B93-0C1A-4389-BC27-DC0E4E2BB174}">
  <ds:schemaRefs>
    <ds:schemaRef ds:uri="http://schemas.microsoft.com/office/2006/metadata/properties"/>
    <ds:schemaRef ds:uri="http://schemas.microsoft.com/office/infopath/2007/PartnerControls"/>
    <ds:schemaRef ds:uri="9027e024-588a-4f05-ac4a-493db19c4397"/>
    <ds:schemaRef ds:uri="e8f7d5a2-d07d-4863-b56a-d0d378a683ca"/>
  </ds:schemaRefs>
</ds:datastoreItem>
</file>

<file path=customXml/itemProps3.xml><?xml version="1.0" encoding="utf-8"?>
<ds:datastoreItem xmlns:ds="http://schemas.openxmlformats.org/officeDocument/2006/customXml" ds:itemID="{2226D9A2-DB51-4001-84AF-B10F8F0B5F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Menu</vt:lpstr>
      <vt:lpstr>120 360 450 540</vt:lpstr>
      <vt:lpstr>DV</vt:lpstr>
      <vt:lpstr>720</vt:lpstr>
      <vt:lpstr>1080</vt:lpstr>
      <vt:lpstr>0171-38</vt:lpstr>
      <vt:lpstr>Simplified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Reece Bramall</dc:creator>
  <cp:keywords/>
  <dc:description/>
  <cp:lastModifiedBy>Sarah Binns</cp:lastModifiedBy>
  <cp:revision/>
  <dcterms:created xsi:type="dcterms:W3CDTF">2018-10-18T13:30:27Z</dcterms:created>
  <dcterms:modified xsi:type="dcterms:W3CDTF">2025-10-12T16:11:43Z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0x0101009C908CBF4AF5204996CA287CA43B44CB</vt:lpwstr>
  </property>
  <property fmtid="{D5CDD505-2E9C-101B-9397-08002B2CF9AE}" pid="3" name="MediaServiceImageTags">
    <vt:lpwstr/>
  </property>
</Properties>
</file>